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0" yWindow="-30" windowWidth="11685" windowHeight="10575" tabRatio="826" firstSheet="5" activeTab="11"/>
  </bookViews>
  <sheets>
    <sheet name="ปกข้อบัญญัติ" sheetId="11" r:id="rId1"/>
    <sheet name="สารบัญ" sheetId="10" r:id="rId2"/>
    <sheet name="ส่วนที่ 1" sheetId="17" r:id="rId3"/>
    <sheet name="คำแถลง" sheetId="5" r:id="rId4"/>
    <sheet name="ส่วนที่ 2บันทึกหลักการและเหตุผล" sheetId="7" r:id="rId5"/>
    <sheet name="ส่วนที่2 รายจ่ายตามงาน " sheetId="26" r:id="rId6"/>
    <sheet name="ส่วนที่ 2 ข้อบัญญัติงบประมาณราย" sheetId="28" r:id="rId7"/>
    <sheet name="ส่วนที่ 2 รายงานประมาณการรายรับ" sheetId="24" r:id="rId8"/>
    <sheet name="ส่วนที่ 2 รายละเอียดประมาณรับ" sheetId="22" r:id="rId9"/>
    <sheet name="ประมาณการรายจ่าย " sheetId="30" r:id="rId10"/>
    <sheet name=" รายละเอียดประมาณการรายจ่าย" sheetId="36" r:id="rId11"/>
    <sheet name="รายจ่ายตามแผนงาน" sheetId="27" r:id="rId12"/>
  </sheets>
  <definedNames>
    <definedName name="_xlnm.Print_Area" localSheetId="10">' รายละเอียดประมาณการรายจ่าย'!$A$1:$G$1137</definedName>
    <definedName name="_xlnm.Print_Area" localSheetId="3">คำแถลง!$A$1:$J$156</definedName>
    <definedName name="_xlnm.Print_Area" localSheetId="9">'ประมาณการรายจ่าย '!$A$1:$H$558</definedName>
    <definedName name="_xlnm.Print_Area" localSheetId="11">รายจ่ายตามแผนงาน!$A$1:$P$67</definedName>
    <definedName name="_xlnm.Print_Area" localSheetId="6">'ส่วนที่ 2 ข้อบัญญัติงบประมาณราย'!$A$1:$B$64</definedName>
    <definedName name="_xlnm.Print_Area" localSheetId="7">'ส่วนที่ 2 รายงานประมาณการรายรับ'!$A$1:$G$66</definedName>
    <definedName name="_xlnm.Print_Area" localSheetId="8">'ส่วนที่ 2 รายละเอียดประมาณรับ'!$A$1:$D$109</definedName>
    <definedName name="_xlnm.Print_Area" localSheetId="4">'ส่วนที่ 2บันทึกหลักการและเหตุผล'!$A$1:$B$47</definedName>
    <definedName name="_xlnm.Print_Area" localSheetId="5">'ส่วนที่2 รายจ่ายตามงาน '!$A$1:$F$269</definedName>
    <definedName name="_xlnm.Print_Area" localSheetId="1">สารบัญ!$A$1:$H$16</definedName>
    <definedName name="_xlnm.Print_Titles" localSheetId="9">'ประมาณการรายจ่าย '!$6:$7</definedName>
    <definedName name="_xlnm.Print_Titles" localSheetId="11">รายจ่ายตามแผนงาน!$A:$C,รายจ่ายตามแผนงาน!$4:$6</definedName>
    <definedName name="_xlnm.Print_Titles" localSheetId="7">'ส่วนที่ 2 รายงานประมาณการรายรับ'!$6:$7</definedName>
  </definedNames>
  <calcPr calcId="144525" fullCalcOnLoad="1"/>
</workbook>
</file>

<file path=xl/calcChain.xml><?xml version="1.0" encoding="utf-8"?>
<calcChain xmlns="http://schemas.openxmlformats.org/spreadsheetml/2006/main">
  <c r="F796" i="36" l="1"/>
  <c r="E554" i="30"/>
  <c r="E551" i="30"/>
  <c r="E555" i="30" s="1"/>
  <c r="E556" i="30" s="1"/>
  <c r="E557" i="30" s="1"/>
  <c r="I22" i="30" s="1"/>
  <c r="E488" i="30"/>
  <c r="E489" i="30" s="1"/>
  <c r="E475" i="30"/>
  <c r="E479" i="30" s="1"/>
  <c r="E480" i="30"/>
  <c r="E490" i="30" s="1"/>
  <c r="E491" i="30" s="1"/>
  <c r="E464" i="30"/>
  <c r="E463" i="30"/>
  <c r="E448" i="30"/>
  <c r="E449" i="30" s="1"/>
  <c r="E450" i="30" s="1"/>
  <c r="E465" i="30" s="1"/>
  <c r="E413" i="30"/>
  <c r="E414" i="30" s="1"/>
  <c r="E415" i="30" s="1"/>
  <c r="E357" i="30"/>
  <c r="E335" i="30"/>
  <c r="E315" i="30"/>
  <c r="E256" i="30"/>
  <c r="E251" i="30"/>
  <c r="E224" i="30"/>
  <c r="E219" i="30"/>
  <c r="E208" i="30"/>
  <c r="E185" i="30"/>
  <c r="E129" i="30"/>
  <c r="E116" i="30"/>
  <c r="E106" i="30"/>
  <c r="E107" i="30" s="1"/>
  <c r="H551" i="30"/>
  <c r="D551" i="30"/>
  <c r="C551" i="30"/>
  <c r="C555" i="30" s="1"/>
  <c r="C556" i="30" s="1"/>
  <c r="C557" i="30" s="1"/>
  <c r="B551" i="30"/>
  <c r="F551" i="30"/>
  <c r="D463" i="30"/>
  <c r="D464" i="30" s="1"/>
  <c r="H448" i="30"/>
  <c r="H449" i="30" s="1"/>
  <c r="H450" i="30" s="1"/>
  <c r="D448" i="30"/>
  <c r="C448" i="30"/>
  <c r="B448" i="30"/>
  <c r="B449" i="30" s="1"/>
  <c r="B450" i="30" s="1"/>
  <c r="F448" i="30"/>
  <c r="F449" i="30" s="1"/>
  <c r="F450" i="30" s="1"/>
  <c r="F465" i="30" s="1"/>
  <c r="H413" i="30"/>
  <c r="F413" i="30"/>
  <c r="D413" i="30"/>
  <c r="D414" i="30" s="1"/>
  <c r="C413" i="30"/>
  <c r="C414" i="30" s="1"/>
  <c r="C415" i="30" s="1"/>
  <c r="C428" i="30" s="1"/>
  <c r="C429" i="30" s="1"/>
  <c r="B413" i="30"/>
  <c r="F251" i="30"/>
  <c r="H251" i="30"/>
  <c r="D251" i="30"/>
  <c r="D257" i="30" s="1"/>
  <c r="D258" i="30" s="1"/>
  <c r="C251" i="30"/>
  <c r="B251" i="30"/>
  <c r="E195" i="30"/>
  <c r="E220" i="30"/>
  <c r="E225" i="30" s="1"/>
  <c r="E232" i="30" s="1"/>
  <c r="D129" i="30"/>
  <c r="C129" i="30"/>
  <c r="B129" i="30"/>
  <c r="F116" i="30"/>
  <c r="D116" i="30"/>
  <c r="C116" i="30"/>
  <c r="C135" i="30" s="1"/>
  <c r="B116" i="30"/>
  <c r="B135" i="30" s="1"/>
  <c r="E82" i="30"/>
  <c r="E74" i="30"/>
  <c r="E67" i="30"/>
  <c r="H57" i="30"/>
  <c r="F57" i="30"/>
  <c r="D57" i="30"/>
  <c r="B57" i="30"/>
  <c r="E57" i="30"/>
  <c r="H38" i="30"/>
  <c r="F38" i="30"/>
  <c r="D38" i="30"/>
  <c r="C38" i="30"/>
  <c r="B38" i="30"/>
  <c r="E38" i="30"/>
  <c r="E68" i="30"/>
  <c r="E75" i="30" s="1"/>
  <c r="E186" i="30"/>
  <c r="E316" i="30"/>
  <c r="E26" i="30"/>
  <c r="E18" i="30"/>
  <c r="E27" i="30"/>
  <c r="I23" i="30" s="1"/>
  <c r="G548" i="30"/>
  <c r="G299" i="30"/>
  <c r="G89" i="30"/>
  <c r="G48" i="30"/>
  <c r="G49" i="30"/>
  <c r="G533" i="30"/>
  <c r="G508" i="30"/>
  <c r="G487" i="30"/>
  <c r="G461" i="30"/>
  <c r="G455" i="30"/>
  <c r="G439" i="30"/>
  <c r="G405" i="30"/>
  <c r="G399" i="30"/>
  <c r="G242" i="30"/>
  <c r="G193" i="30"/>
  <c r="G191" i="30"/>
  <c r="G164" i="30"/>
  <c r="G125" i="30"/>
  <c r="G64" i="30"/>
  <c r="E262" i="30"/>
  <c r="D18" i="30"/>
  <c r="D27" i="30" s="1"/>
  <c r="D26" i="30"/>
  <c r="D67" i="30"/>
  <c r="D68" i="30"/>
  <c r="D75" i="30" s="1"/>
  <c r="D74" i="30"/>
  <c r="D82" i="30"/>
  <c r="D83" i="30"/>
  <c r="D94" i="30"/>
  <c r="D95" i="30" s="1"/>
  <c r="D106" i="30"/>
  <c r="D107" i="30" s="1"/>
  <c r="D134" i="30"/>
  <c r="D135" i="30"/>
  <c r="D139" i="30" s="1"/>
  <c r="D138" i="30"/>
  <c r="D145" i="30"/>
  <c r="D146" i="30"/>
  <c r="D147" i="30"/>
  <c r="D156" i="30"/>
  <c r="D157" i="30"/>
  <c r="D158" i="30" s="1"/>
  <c r="D159" i="30" s="1"/>
  <c r="D165" i="30"/>
  <c r="D172" i="30" s="1"/>
  <c r="D173" i="30" s="1"/>
  <c r="D174" i="30" s="1"/>
  <c r="D171" i="30"/>
  <c r="D185" i="30"/>
  <c r="D186" i="30" s="1"/>
  <c r="D195" i="30"/>
  <c r="D208" i="30"/>
  <c r="D219" i="30"/>
  <c r="D224" i="30"/>
  <c r="D230" i="30"/>
  <c r="D231" i="30" s="1"/>
  <c r="D256" i="30"/>
  <c r="D269" i="30"/>
  <c r="D270" i="30"/>
  <c r="D280" i="30"/>
  <c r="D281" i="30" s="1"/>
  <c r="D282" i="30" s="1"/>
  <c r="D288" i="30"/>
  <c r="D289" i="30" s="1"/>
  <c r="D290" i="30"/>
  <c r="D291" i="30" s="1"/>
  <c r="D301" i="30"/>
  <c r="D302" i="30"/>
  <c r="D303" i="30" s="1"/>
  <c r="D304" i="30" s="1"/>
  <c r="D305" i="30" s="1"/>
  <c r="D315" i="30"/>
  <c r="D316" i="30" s="1"/>
  <c r="D323" i="30"/>
  <c r="D329" i="30"/>
  <c r="D335" i="30"/>
  <c r="D336" i="30" s="1"/>
  <c r="D337" i="30" s="1"/>
  <c r="D344" i="30"/>
  <c r="D347" i="30"/>
  <c r="D357" i="30"/>
  <c r="D360" i="30"/>
  <c r="D361" i="30"/>
  <c r="D362" i="30" s="1"/>
  <c r="D372" i="30"/>
  <c r="D373" i="30"/>
  <c r="D378" i="30"/>
  <c r="D379" i="30" s="1"/>
  <c r="D387" i="30"/>
  <c r="D388" i="30"/>
  <c r="D389" i="30" s="1"/>
  <c r="D390" i="30" s="1"/>
  <c r="D415" i="30"/>
  <c r="D420" i="30"/>
  <c r="D421" i="30" s="1"/>
  <c r="D428" i="30" s="1"/>
  <c r="D429" i="30" s="1"/>
  <c r="D426" i="30"/>
  <c r="D427" i="30"/>
  <c r="D449" i="30"/>
  <c r="D450" i="30"/>
  <c r="D465" i="30"/>
  <c r="D491" i="30" s="1"/>
  <c r="D475" i="30"/>
  <c r="D478" i="30"/>
  <c r="D479" i="30"/>
  <c r="D480" i="30" s="1"/>
  <c r="D490" i="30" s="1"/>
  <c r="D488" i="30"/>
  <c r="D489" i="30"/>
  <c r="D499" i="30"/>
  <c r="D500" i="30" s="1"/>
  <c r="D501" i="30"/>
  <c r="D502" i="30" s="1"/>
  <c r="D509" i="30"/>
  <c r="D510" i="30" s="1"/>
  <c r="D511" i="30" s="1"/>
  <c r="D512" i="30" s="1"/>
  <c r="D513" i="30" s="1"/>
  <c r="D522" i="30"/>
  <c r="D523" i="30" s="1"/>
  <c r="D524" i="30"/>
  <c r="D525" i="30" s="1"/>
  <c r="D538" i="30" s="1"/>
  <c r="D534" i="30"/>
  <c r="D535" i="30"/>
  <c r="D536" i="30"/>
  <c r="D537" i="30" s="1"/>
  <c r="D554" i="30"/>
  <c r="D555" i="30"/>
  <c r="D556" i="30" s="1"/>
  <c r="D557" i="30" s="1"/>
  <c r="C18" i="30"/>
  <c r="C26" i="30"/>
  <c r="C27" i="30" s="1"/>
  <c r="C47" i="30"/>
  <c r="C57" i="30" s="1"/>
  <c r="C68" i="30"/>
  <c r="C75" i="30" s="1"/>
  <c r="C96" i="30" s="1"/>
  <c r="C67" i="30"/>
  <c r="C74" i="30"/>
  <c r="C82" i="30"/>
  <c r="C83" i="30" s="1"/>
  <c r="C94" i="30"/>
  <c r="C95" i="30" s="1"/>
  <c r="C106" i="30"/>
  <c r="C107" i="30"/>
  <c r="C134" i="30"/>
  <c r="C138" i="30"/>
  <c r="C145" i="30"/>
  <c r="C146" i="30"/>
  <c r="C156" i="30"/>
  <c r="C157" i="30" s="1"/>
  <c r="C158" i="30" s="1"/>
  <c r="C159" i="30" s="1"/>
  <c r="C165" i="30"/>
  <c r="C172" i="30" s="1"/>
  <c r="C171" i="30"/>
  <c r="C173" i="30"/>
  <c r="C174" i="30" s="1"/>
  <c r="C185" i="30"/>
  <c r="C186" i="30" s="1"/>
  <c r="C195" i="30"/>
  <c r="C208" i="30"/>
  <c r="C219" i="30"/>
  <c r="C224" i="30"/>
  <c r="C230" i="30"/>
  <c r="C231" i="30"/>
  <c r="C254" i="30"/>
  <c r="C256" i="30" s="1"/>
  <c r="C255" i="30"/>
  <c r="C257" i="30"/>
  <c r="C258" i="30" s="1"/>
  <c r="C269" i="30"/>
  <c r="C270" i="30" s="1"/>
  <c r="C280" i="30"/>
  <c r="C281" i="30" s="1"/>
  <c r="C282" i="30" s="1"/>
  <c r="C288" i="30"/>
  <c r="C290" i="30"/>
  <c r="C291" i="30" s="1"/>
  <c r="C301" i="30"/>
  <c r="C302" i="30" s="1"/>
  <c r="C303" i="30" s="1"/>
  <c r="C304" i="30"/>
  <c r="C305" i="30" s="1"/>
  <c r="C315" i="30"/>
  <c r="C316" i="30"/>
  <c r="C323" i="30"/>
  <c r="C329" i="30"/>
  <c r="C335" i="30"/>
  <c r="C344" i="30"/>
  <c r="C347" i="30"/>
  <c r="C348" i="30"/>
  <c r="C357" i="30"/>
  <c r="C361" i="30" s="1"/>
  <c r="C362" i="30" s="1"/>
  <c r="C380" i="30" s="1"/>
  <c r="C360" i="30"/>
  <c r="C372" i="30"/>
  <c r="C373" i="30" s="1"/>
  <c r="C378" i="30"/>
  <c r="C379" i="30" s="1"/>
  <c r="C387" i="30"/>
  <c r="C388" i="30" s="1"/>
  <c r="C389" i="30" s="1"/>
  <c r="C390" i="30" s="1"/>
  <c r="C420" i="30"/>
  <c r="C421" i="30"/>
  <c r="C426" i="30"/>
  <c r="C427" i="30"/>
  <c r="C449" i="30"/>
  <c r="C450" i="30" s="1"/>
  <c r="C465" i="30"/>
  <c r="C463" i="30"/>
  <c r="C464" i="30" s="1"/>
  <c r="C475" i="30"/>
  <c r="C478" i="30"/>
  <c r="C479" i="30"/>
  <c r="C480" i="30" s="1"/>
  <c r="C488" i="30"/>
  <c r="C489" i="30"/>
  <c r="C499" i="30"/>
  <c r="C500" i="30" s="1"/>
  <c r="C501" i="30"/>
  <c r="C502" i="30" s="1"/>
  <c r="C513" i="30" s="1"/>
  <c r="C509" i="30"/>
  <c r="C510" i="30" s="1"/>
  <c r="C511" i="30" s="1"/>
  <c r="C512" i="30"/>
  <c r="C522" i="30"/>
  <c r="C523" i="30"/>
  <c r="C524" i="30" s="1"/>
  <c r="C525" i="30" s="1"/>
  <c r="C534" i="30"/>
  <c r="C535" i="30"/>
  <c r="C536" i="30" s="1"/>
  <c r="C537" i="30" s="1"/>
  <c r="C554" i="30"/>
  <c r="B18" i="30"/>
  <c r="B27" i="30" s="1"/>
  <c r="B26" i="30"/>
  <c r="B67" i="30"/>
  <c r="B68" i="30"/>
  <c r="B74" i="30"/>
  <c r="B82" i="30"/>
  <c r="B83" i="30"/>
  <c r="B94" i="30"/>
  <c r="B95" i="30" s="1"/>
  <c r="B106" i="30"/>
  <c r="B107" i="30" s="1"/>
  <c r="B147" i="30" s="1"/>
  <c r="B134" i="30"/>
  <c r="B138" i="30"/>
  <c r="B139" i="30"/>
  <c r="B145" i="30"/>
  <c r="B146" i="30"/>
  <c r="B156" i="30"/>
  <c r="B157" i="30" s="1"/>
  <c r="B158" i="30" s="1"/>
  <c r="B159" i="30"/>
  <c r="B165" i="30"/>
  <c r="B172" i="30" s="1"/>
  <c r="B171" i="30"/>
  <c r="B173" i="30"/>
  <c r="B174" i="30"/>
  <c r="B185" i="30"/>
  <c r="B186" i="30" s="1"/>
  <c r="B195" i="30"/>
  <c r="B208" i="30"/>
  <c r="B219" i="30"/>
  <c r="B224" i="30"/>
  <c r="B230" i="30"/>
  <c r="B231" i="30"/>
  <c r="B256" i="30"/>
  <c r="B257" i="30" s="1"/>
  <c r="B258" i="30" s="1"/>
  <c r="B271" i="30" s="1"/>
  <c r="B269" i="30"/>
  <c r="B270" i="30"/>
  <c r="B280" i="30"/>
  <c r="B281" i="30" s="1"/>
  <c r="B282" i="30"/>
  <c r="B292" i="30" s="1"/>
  <c r="B288" i="30"/>
  <c r="B290" i="30" s="1"/>
  <c r="B291" i="30" s="1"/>
  <c r="B301" i="30"/>
  <c r="B302" i="30"/>
  <c r="B303" i="30" s="1"/>
  <c r="B304" i="30" s="1"/>
  <c r="B305" i="30"/>
  <c r="B315" i="30"/>
  <c r="B316" i="30" s="1"/>
  <c r="B323" i="30"/>
  <c r="B329" i="30"/>
  <c r="B335" i="30"/>
  <c r="B344" i="30"/>
  <c r="B347" i="30"/>
  <c r="B357" i="30"/>
  <c r="B360" i="30"/>
  <c r="B361" i="30" s="1"/>
  <c r="B362" i="30" s="1"/>
  <c r="B380" i="30" s="1"/>
  <c r="B372" i="30"/>
  <c r="B373" i="30"/>
  <c r="B378" i="30"/>
  <c r="B379" i="30" s="1"/>
  <c r="B387" i="30"/>
  <c r="B388" i="30"/>
  <c r="B389" i="30" s="1"/>
  <c r="B390" i="30" s="1"/>
  <c r="B414" i="30"/>
  <c r="B415" i="30"/>
  <c r="B420" i="30"/>
  <c r="B421" i="30" s="1"/>
  <c r="B426" i="30"/>
  <c r="B427" i="30" s="1"/>
  <c r="B428" i="30" s="1"/>
  <c r="B429" i="30" s="1"/>
  <c r="B465" i="30"/>
  <c r="B463" i="30"/>
  <c r="B464" i="30" s="1"/>
  <c r="B475" i="30"/>
  <c r="B478" i="30"/>
  <c r="B479" i="30"/>
  <c r="B480" i="30" s="1"/>
  <c r="B490" i="30" s="1"/>
  <c r="B488" i="30"/>
  <c r="B489" i="30"/>
  <c r="B499" i="30"/>
  <c r="B500" i="30" s="1"/>
  <c r="B501" i="30"/>
  <c r="B502" i="30" s="1"/>
  <c r="B509" i="30"/>
  <c r="B510" i="30"/>
  <c r="B511" i="30" s="1"/>
  <c r="B512" i="30" s="1"/>
  <c r="B522" i="30"/>
  <c r="B523" i="30"/>
  <c r="B524" i="30" s="1"/>
  <c r="B525" i="30" s="1"/>
  <c r="B534" i="30"/>
  <c r="B535" i="30"/>
  <c r="B536" i="30"/>
  <c r="B537" i="30" s="1"/>
  <c r="B538" i="30" s="1"/>
  <c r="B554" i="30"/>
  <c r="B555" i="30"/>
  <c r="B556" i="30" s="1"/>
  <c r="B557" i="30" s="1"/>
  <c r="C289" i="30"/>
  <c r="B289" i="30"/>
  <c r="D263" i="30"/>
  <c r="D264" i="30" s="1"/>
  <c r="C263" i="30"/>
  <c r="C264" i="30"/>
  <c r="B263" i="30"/>
  <c r="B264" i="30" s="1"/>
  <c r="E36" i="5"/>
  <c r="E25" i="5"/>
  <c r="F111" i="5"/>
  <c r="F124" i="5" s="1"/>
  <c r="H414" i="30"/>
  <c r="H415" i="30" s="1"/>
  <c r="H378" i="30"/>
  <c r="H379" i="30"/>
  <c r="E83" i="30"/>
  <c r="E94" i="30"/>
  <c r="E95" i="30"/>
  <c r="I25" i="30"/>
  <c r="E134" i="30"/>
  <c r="E138" i="30"/>
  <c r="E145" i="30"/>
  <c r="E146" i="30"/>
  <c r="E156" i="30"/>
  <c r="E157" i="30" s="1"/>
  <c r="E158" i="30"/>
  <c r="E159" i="30"/>
  <c r="E165" i="30"/>
  <c r="E280" i="30"/>
  <c r="E281" i="30"/>
  <c r="E282" i="30"/>
  <c r="E323" i="30"/>
  <c r="E336" i="30" s="1"/>
  <c r="E337" i="30" s="1"/>
  <c r="E329" i="30"/>
  <c r="E522" i="30"/>
  <c r="E523" i="30"/>
  <c r="E524" i="30" s="1"/>
  <c r="E525" i="30" s="1"/>
  <c r="E534" i="30"/>
  <c r="E535" i="30"/>
  <c r="E536" i="30" s="1"/>
  <c r="E537" i="30" s="1"/>
  <c r="E538" i="30" s="1"/>
  <c r="E509" i="30"/>
  <c r="E510" i="30"/>
  <c r="E511" i="30" s="1"/>
  <c r="E512" i="30" s="1"/>
  <c r="E301" i="30"/>
  <c r="E302" i="30"/>
  <c r="E303" i="30"/>
  <c r="E304" i="30" s="1"/>
  <c r="E305" i="30" s="1"/>
  <c r="F414" i="30"/>
  <c r="F415" i="30" s="1"/>
  <c r="B13" i="24"/>
  <c r="B32" i="24"/>
  <c r="B36" i="24"/>
  <c r="B40" i="24"/>
  <c r="B47" i="24"/>
  <c r="B50" i="24"/>
  <c r="B61" i="24"/>
  <c r="B63" i="24"/>
  <c r="B65" i="24"/>
  <c r="C13" i="24"/>
  <c r="D13" i="24"/>
  <c r="E13" i="24"/>
  <c r="C32" i="24"/>
  <c r="D32" i="24"/>
  <c r="E32" i="24"/>
  <c r="C36" i="24"/>
  <c r="D36" i="24"/>
  <c r="E36" i="24"/>
  <c r="C40" i="24"/>
  <c r="D40" i="24"/>
  <c r="E40" i="24"/>
  <c r="C47" i="24"/>
  <c r="D47" i="24"/>
  <c r="E47" i="24"/>
  <c r="C50" i="24"/>
  <c r="D50" i="24"/>
  <c r="E50" i="24"/>
  <c r="C61" i="24"/>
  <c r="D61" i="24"/>
  <c r="E61" i="24"/>
  <c r="C63" i="24"/>
  <c r="F63" i="24"/>
  <c r="G61" i="24"/>
  <c r="F61" i="24" s="1"/>
  <c r="F59" i="24"/>
  <c r="F58" i="24"/>
  <c r="F57" i="24"/>
  <c r="F56" i="24"/>
  <c r="F55" i="24"/>
  <c r="F53" i="24"/>
  <c r="F52" i="24"/>
  <c r="G47" i="24"/>
  <c r="F46" i="24"/>
  <c r="F45" i="24"/>
  <c r="G40" i="24"/>
  <c r="F40" i="24" s="1"/>
  <c r="F38" i="24"/>
  <c r="G36" i="24"/>
  <c r="F36" i="24" s="1"/>
  <c r="F34" i="24"/>
  <c r="G32" i="24"/>
  <c r="F32" i="24" s="1"/>
  <c r="F28" i="24"/>
  <c r="F26" i="24"/>
  <c r="F20" i="24"/>
  <c r="F19" i="24"/>
  <c r="F17" i="24"/>
  <c r="G13" i="24"/>
  <c r="F13" i="24"/>
  <c r="F10" i="24"/>
  <c r="F9" i="24"/>
  <c r="F1091" i="36"/>
  <c r="F1085" i="36"/>
  <c r="F1069" i="36"/>
  <c r="F1058" i="36"/>
  <c r="F1050" i="36"/>
  <c r="F1038" i="36"/>
  <c r="F1025" i="36"/>
  <c r="F999" i="36"/>
  <c r="F972" i="36"/>
  <c r="F962" i="36"/>
  <c r="F912" i="36"/>
  <c r="F898" i="36"/>
  <c r="F888" i="36"/>
  <c r="F817" i="36"/>
  <c r="F805" i="36"/>
  <c r="F757" i="36"/>
  <c r="F742" i="36"/>
  <c r="F728" i="36"/>
  <c r="F723" i="36"/>
  <c r="F702" i="36"/>
  <c r="F696" i="36"/>
  <c r="F649" i="36"/>
  <c r="F624" i="36"/>
  <c r="F614" i="36"/>
  <c r="F513" i="36"/>
  <c r="F467" i="36"/>
  <c r="F452" i="36"/>
  <c r="F446" i="36"/>
  <c r="F441" i="36"/>
  <c r="F383" i="36"/>
  <c r="F368" i="36"/>
  <c r="F352" i="36"/>
  <c r="F329" i="36"/>
  <c r="F308" i="36"/>
  <c r="F296" i="36"/>
  <c r="F301" i="36"/>
  <c r="F278" i="36"/>
  <c r="F250" i="36"/>
  <c r="F237" i="36"/>
  <c r="F233" i="36"/>
  <c r="F229" i="36"/>
  <c r="F224" i="36"/>
  <c r="F214" i="36"/>
  <c r="F207" i="36"/>
  <c r="F156" i="36"/>
  <c r="F133" i="36"/>
  <c r="F111" i="36"/>
  <c r="F92" i="36"/>
  <c r="F82" i="36"/>
  <c r="F67" i="36"/>
  <c r="F69" i="36"/>
  <c r="G553" i="30"/>
  <c r="G454" i="30"/>
  <c r="G444" i="30"/>
  <c r="G246" i="30"/>
  <c r="G215" i="30"/>
  <c r="G112" i="30"/>
  <c r="G53" i="30"/>
  <c r="G34" i="30"/>
  <c r="G35" i="30"/>
  <c r="G36" i="30"/>
  <c r="G37" i="30"/>
  <c r="G401" i="30"/>
  <c r="G402" i="30"/>
  <c r="E499" i="30"/>
  <c r="E500" i="30"/>
  <c r="E501" i="30" s="1"/>
  <c r="E502" i="30" s="1"/>
  <c r="E513" i="30" s="1"/>
  <c r="E426" i="30"/>
  <c r="E427" i="30"/>
  <c r="E478" i="30"/>
  <c r="E420" i="30"/>
  <c r="E421" i="30"/>
  <c r="E344" i="30"/>
  <c r="E348" i="30" s="1"/>
  <c r="E347" i="30"/>
  <c r="E360" i="30"/>
  <c r="E372" i="30"/>
  <c r="E373" i="30"/>
  <c r="E378" i="30"/>
  <c r="E379" i="30" s="1"/>
  <c r="E387" i="30"/>
  <c r="E388" i="30"/>
  <c r="E389" i="30"/>
  <c r="E390" i="30" s="1"/>
  <c r="E288" i="30"/>
  <c r="E290" i="30"/>
  <c r="E291" i="30"/>
  <c r="E230" i="30"/>
  <c r="E231" i="30" s="1"/>
  <c r="E269" i="30"/>
  <c r="E270" i="30" s="1"/>
  <c r="E171" i="30"/>
  <c r="E172" i="30" s="1"/>
  <c r="E173" i="30" s="1"/>
  <c r="E174" i="30" s="1"/>
  <c r="E175" i="30" s="1"/>
  <c r="E163" i="26"/>
  <c r="F16" i="36"/>
  <c r="F21" i="36"/>
  <c r="F25" i="36"/>
  <c r="E33" i="36"/>
  <c r="E34" i="36"/>
  <c r="E35" i="36"/>
  <c r="E36" i="36"/>
  <c r="F32" i="36"/>
  <c r="F15" i="36" s="1"/>
  <c r="F39" i="36"/>
  <c r="E45" i="36"/>
  <c r="E46" i="36"/>
  <c r="E47" i="36"/>
  <c r="E48" i="36"/>
  <c r="E51" i="36"/>
  <c r="F50" i="36" s="1"/>
  <c r="E52" i="36"/>
  <c r="E53" i="36"/>
  <c r="F55" i="36"/>
  <c r="F58" i="36"/>
  <c r="E62" i="36"/>
  <c r="E63" i="36"/>
  <c r="F61" i="36"/>
  <c r="F91" i="36"/>
  <c r="F161" i="36"/>
  <c r="F189" i="36"/>
  <c r="F223" i="36"/>
  <c r="F222" i="36"/>
  <c r="F206" i="36"/>
  <c r="F205" i="36"/>
  <c r="F245" i="36"/>
  <c r="F244" i="36"/>
  <c r="F243" i="36" s="1"/>
  <c r="F242" i="36" s="1"/>
  <c r="F295" i="36"/>
  <c r="F277" i="36" s="1"/>
  <c r="F333" i="36"/>
  <c r="F344" i="36"/>
  <c r="F276" i="36" s="1"/>
  <c r="F351" i="36"/>
  <c r="F350" i="36" s="1"/>
  <c r="F366" i="36"/>
  <c r="F365" i="36"/>
  <c r="F364" i="36" s="1"/>
  <c r="F363" i="36" s="1"/>
  <c r="F376" i="36"/>
  <c r="F381" i="36"/>
  <c r="F375" i="36"/>
  <c r="F374" i="36" s="1"/>
  <c r="F373" i="36" s="1"/>
  <c r="F405" i="36"/>
  <c r="E410" i="36"/>
  <c r="E411" i="36"/>
  <c r="E412" i="36"/>
  <c r="F409" i="36" s="1"/>
  <c r="F414" i="36"/>
  <c r="E418" i="36"/>
  <c r="E419" i="36"/>
  <c r="F417" i="36" s="1"/>
  <c r="F427" i="36"/>
  <c r="F423" i="36" s="1"/>
  <c r="F422" i="36" s="1"/>
  <c r="F421" i="36" s="1"/>
  <c r="F440" i="36"/>
  <c r="F484" i="36"/>
  <c r="F471" i="36" s="1"/>
  <c r="F483" i="36"/>
  <c r="F491" i="36"/>
  <c r="F504" i="36"/>
  <c r="F512" i="36"/>
  <c r="F511" i="36"/>
  <c r="F573" i="36"/>
  <c r="F520" i="36" s="1"/>
  <c r="F522" i="36"/>
  <c r="F577" i="36"/>
  <c r="F583" i="36"/>
  <c r="F593" i="36"/>
  <c r="F591" i="36" s="1"/>
  <c r="F582" i="36" s="1"/>
  <c r="F596" i="36"/>
  <c r="F604" i="36"/>
  <c r="F601" i="36"/>
  <c r="F600" i="36" s="1"/>
  <c r="F613" i="36"/>
  <c r="F612" i="36" s="1"/>
  <c r="F623" i="36"/>
  <c r="F622" i="36" s="1"/>
  <c r="F621" i="36"/>
  <c r="F637" i="36"/>
  <c r="F636" i="36" s="1"/>
  <c r="F635" i="36" s="1"/>
  <c r="F634" i="36" s="1"/>
  <c r="F647" i="36"/>
  <c r="F646" i="36"/>
  <c r="F645" i="36" s="1"/>
  <c r="F644" i="36" s="1"/>
  <c r="F666" i="36"/>
  <c r="E670" i="36"/>
  <c r="F669" i="36" s="1"/>
  <c r="F665" i="36" s="1"/>
  <c r="F664" i="36" s="1"/>
  <c r="F663" i="36" s="1"/>
  <c r="E671" i="36"/>
  <c r="E672" i="36"/>
  <c r="E673" i="36"/>
  <c r="F675" i="36"/>
  <c r="E679" i="36"/>
  <c r="F678" i="36" s="1"/>
  <c r="E680" i="36"/>
  <c r="F684" i="36"/>
  <c r="F695" i="36"/>
  <c r="F683" i="36" s="1"/>
  <c r="F682" i="36" s="1"/>
  <c r="F708" i="36"/>
  <c r="F722" i="36"/>
  <c r="F733" i="36"/>
  <c r="F741" i="36"/>
  <c r="F751" i="36"/>
  <c r="F740" i="36"/>
  <c r="F739" i="36" s="1"/>
  <c r="F738" i="36" s="1"/>
  <c r="F795" i="36"/>
  <c r="F794" i="36"/>
  <c r="F756" i="36"/>
  <c r="F755" i="36" s="1"/>
  <c r="F804" i="36"/>
  <c r="F803" i="36"/>
  <c r="F802" i="36"/>
  <c r="F801" i="36" s="1"/>
  <c r="F815" i="36"/>
  <c r="F814" i="36"/>
  <c r="F813" i="36"/>
  <c r="F812" i="36" s="1"/>
  <c r="F887" i="36"/>
  <c r="F886" i="36" s="1"/>
  <c r="F897" i="36"/>
  <c r="F896" i="36"/>
  <c r="F910" i="36"/>
  <c r="F909" i="36" s="1"/>
  <c r="F908" i="36" s="1"/>
  <c r="F907" i="36" s="1"/>
  <c r="F961" i="36"/>
  <c r="F960" i="36" s="1"/>
  <c r="F997" i="36"/>
  <c r="F996" i="36" s="1"/>
  <c r="F995" i="36" s="1"/>
  <c r="F1019" i="36"/>
  <c r="F1024" i="36"/>
  <c r="F1023" i="36"/>
  <c r="F994" i="36" s="1"/>
  <c r="F1049" i="36"/>
  <c r="F1048" i="36" s="1"/>
  <c r="F1047" i="36" s="1"/>
  <c r="F1046" i="36" s="1"/>
  <c r="F1057" i="36"/>
  <c r="F1056" i="36" s="1"/>
  <c r="F1055" i="36" s="1"/>
  <c r="F1054" i="36" s="1"/>
  <c r="F1067" i="36"/>
  <c r="F1066" i="36" s="1"/>
  <c r="F1065" i="36"/>
  <c r="F1064" i="36" s="1"/>
  <c r="F1083" i="36"/>
  <c r="F1082" i="36" s="1"/>
  <c r="F1081" i="36"/>
  <c r="F1080" i="36"/>
  <c r="F1101" i="36"/>
  <c r="F1110" i="36"/>
  <c r="F1100" i="36"/>
  <c r="F1099" i="36"/>
  <c r="F1098" i="36" s="1"/>
  <c r="F1135" i="36"/>
  <c r="F1133" i="36"/>
  <c r="G13" i="30"/>
  <c r="G14" i="30"/>
  <c r="G15" i="30"/>
  <c r="G16" i="30"/>
  <c r="G17" i="30"/>
  <c r="F18" i="30"/>
  <c r="H18" i="30"/>
  <c r="G20" i="30"/>
  <c r="G21" i="30"/>
  <c r="G22" i="30"/>
  <c r="G24" i="30"/>
  <c r="G25" i="30"/>
  <c r="F26" i="30"/>
  <c r="H26" i="30"/>
  <c r="H27" i="30" s="1"/>
  <c r="H96" i="30" s="1"/>
  <c r="G32" i="30"/>
  <c r="G41" i="30"/>
  <c r="G42" i="30"/>
  <c r="G46" i="30"/>
  <c r="G47" i="30"/>
  <c r="G51" i="30"/>
  <c r="G56" i="30"/>
  <c r="G59" i="30"/>
  <c r="G60" i="30"/>
  <c r="G62" i="30"/>
  <c r="G63" i="30"/>
  <c r="F67" i="30"/>
  <c r="F68" i="30"/>
  <c r="H67" i="30"/>
  <c r="H68" i="30"/>
  <c r="H75" i="30"/>
  <c r="G70" i="30"/>
  <c r="G71" i="30"/>
  <c r="G72" i="30"/>
  <c r="G73" i="30"/>
  <c r="F74" i="30"/>
  <c r="F75" i="30" s="1"/>
  <c r="H74" i="30"/>
  <c r="G79" i="30"/>
  <c r="G81" i="30"/>
  <c r="F82" i="30"/>
  <c r="F83" i="30" s="1"/>
  <c r="H82" i="30"/>
  <c r="H83" i="30"/>
  <c r="F94" i="30"/>
  <c r="F95" i="30" s="1"/>
  <c r="H94" i="30"/>
  <c r="H95" i="30"/>
  <c r="G101" i="30"/>
  <c r="G102" i="30"/>
  <c r="G104" i="30"/>
  <c r="G105" i="30"/>
  <c r="F106" i="30"/>
  <c r="F107" i="30" s="1"/>
  <c r="H106" i="30"/>
  <c r="H107" i="30"/>
  <c r="G114" i="30"/>
  <c r="H116" i="30"/>
  <c r="G119" i="30"/>
  <c r="G123" i="30"/>
  <c r="G128" i="30"/>
  <c r="H129" i="30"/>
  <c r="G131" i="30"/>
  <c r="F134" i="30"/>
  <c r="F135" i="30"/>
  <c r="F139" i="30" s="1"/>
  <c r="H134" i="30"/>
  <c r="H135" i="30" s="1"/>
  <c r="H139" i="30" s="1"/>
  <c r="H147" i="30" s="1"/>
  <c r="G137" i="30"/>
  <c r="F138" i="30"/>
  <c r="H138" i="30"/>
  <c r="F145" i="30"/>
  <c r="H145" i="30"/>
  <c r="F146" i="30"/>
  <c r="H146" i="30"/>
  <c r="G155" i="30"/>
  <c r="F156" i="30"/>
  <c r="H156" i="30"/>
  <c r="H157" i="30" s="1"/>
  <c r="F157" i="30"/>
  <c r="F158" i="30"/>
  <c r="F159" i="30" s="1"/>
  <c r="H158" i="30"/>
  <c r="H159" i="30" s="1"/>
  <c r="F165" i="30"/>
  <c r="H165" i="30"/>
  <c r="F171" i="30"/>
  <c r="H171" i="30"/>
  <c r="F172" i="30"/>
  <c r="F173" i="30" s="1"/>
  <c r="F174" i="30" s="1"/>
  <c r="H172" i="30"/>
  <c r="H173" i="30" s="1"/>
  <c r="H174" i="30" s="1"/>
  <c r="F175" i="30"/>
  <c r="G181" i="30"/>
  <c r="G182" i="30"/>
  <c r="F185" i="30"/>
  <c r="F186" i="30" s="1"/>
  <c r="H185" i="30"/>
  <c r="H186" i="30"/>
  <c r="F195" i="30"/>
  <c r="H195" i="30"/>
  <c r="G198" i="30"/>
  <c r="G202" i="30"/>
  <c r="G203" i="30"/>
  <c r="G207" i="30"/>
  <c r="F208" i="30"/>
  <c r="H208" i="30"/>
  <c r="G210" i="30"/>
  <c r="G211" i="30"/>
  <c r="F219" i="30"/>
  <c r="H219" i="30"/>
  <c r="F220" i="30"/>
  <c r="G222" i="30"/>
  <c r="G223" i="30"/>
  <c r="F224" i="30"/>
  <c r="H224" i="30"/>
  <c r="F225" i="30"/>
  <c r="F230" i="30"/>
  <c r="H230" i="30"/>
  <c r="F231" i="30"/>
  <c r="H231" i="30"/>
  <c r="G238" i="30"/>
  <c r="G240" i="30"/>
  <c r="G243" i="30"/>
  <c r="G244" i="30"/>
  <c r="G245" i="30"/>
  <c r="G249" i="30"/>
  <c r="G250" i="30"/>
  <c r="G254" i="30"/>
  <c r="G255" i="30"/>
  <c r="F256" i="30"/>
  <c r="F257" i="30" s="1"/>
  <c r="F258" i="30" s="1"/>
  <c r="F271" i="30" s="1"/>
  <c r="H256" i="30"/>
  <c r="H257" i="30"/>
  <c r="H258" i="30" s="1"/>
  <c r="H271" i="30" s="1"/>
  <c r="F263" i="30"/>
  <c r="F264" i="30" s="1"/>
  <c r="H263" i="30"/>
  <c r="H264" i="30"/>
  <c r="F269" i="30"/>
  <c r="F270" i="30" s="1"/>
  <c r="H269" i="30"/>
  <c r="H270" i="30"/>
  <c r="G278" i="30"/>
  <c r="F280" i="30"/>
  <c r="H280" i="30"/>
  <c r="F281" i="30"/>
  <c r="F282" i="30" s="1"/>
  <c r="H281" i="30"/>
  <c r="H282" i="30"/>
  <c r="F288" i="30"/>
  <c r="F289" i="30" s="1"/>
  <c r="H288" i="30"/>
  <c r="H289" i="30"/>
  <c r="H290" i="30" s="1"/>
  <c r="H291" i="30" s="1"/>
  <c r="F290" i="30"/>
  <c r="F291" i="30" s="1"/>
  <c r="F292" i="30" s="1"/>
  <c r="H292" i="30"/>
  <c r="F301" i="30"/>
  <c r="H301" i="30"/>
  <c r="F302" i="30"/>
  <c r="F303" i="30" s="1"/>
  <c r="F304" i="30" s="1"/>
  <c r="F305" i="30" s="1"/>
  <c r="H302" i="30"/>
  <c r="H303" i="30" s="1"/>
  <c r="H304" i="30" s="1"/>
  <c r="H305" i="30"/>
  <c r="G311" i="30"/>
  <c r="G312" i="30"/>
  <c r="G313" i="30"/>
  <c r="G314" i="30"/>
  <c r="F315" i="30"/>
  <c r="F316" i="30" s="1"/>
  <c r="H315" i="30"/>
  <c r="H316" i="30"/>
  <c r="G321" i="30"/>
  <c r="F323" i="30"/>
  <c r="H323" i="30"/>
  <c r="G326" i="30"/>
  <c r="G328" i="30"/>
  <c r="F329" i="30"/>
  <c r="H329" i="30"/>
  <c r="G332" i="30"/>
  <c r="G333" i="30"/>
  <c r="F335" i="30"/>
  <c r="H335" i="30"/>
  <c r="F336" i="30"/>
  <c r="F337" i="30" s="1"/>
  <c r="F349" i="30" s="1"/>
  <c r="F391" i="30" s="1"/>
  <c r="H336" i="30"/>
  <c r="H337" i="30" s="1"/>
  <c r="F344" i="30"/>
  <c r="H344" i="30"/>
  <c r="F347" i="30"/>
  <c r="F348" i="30" s="1"/>
  <c r="H347" i="30"/>
  <c r="H348" i="30"/>
  <c r="G355" i="30"/>
  <c r="G356" i="30"/>
  <c r="F357" i="30"/>
  <c r="H357" i="30"/>
  <c r="F360" i="30"/>
  <c r="H360" i="30"/>
  <c r="H361" i="30" s="1"/>
  <c r="H362" i="30" s="1"/>
  <c r="H380" i="30" s="1"/>
  <c r="F361" i="30"/>
  <c r="F362" i="30"/>
  <c r="F380" i="30" s="1"/>
  <c r="F372" i="30"/>
  <c r="H372" i="30"/>
  <c r="F373" i="30"/>
  <c r="H373" i="30"/>
  <c r="F378" i="30"/>
  <c r="F379" i="30"/>
  <c r="F387" i="30"/>
  <c r="H387" i="30"/>
  <c r="H388" i="30" s="1"/>
  <c r="H389" i="30" s="1"/>
  <c r="H390" i="30" s="1"/>
  <c r="F388" i="30"/>
  <c r="F389" i="30" s="1"/>
  <c r="F390" i="30"/>
  <c r="G398" i="30"/>
  <c r="G400" i="30"/>
  <c r="F420" i="30"/>
  <c r="F421" i="30" s="1"/>
  <c r="H420" i="30"/>
  <c r="H421" i="30"/>
  <c r="F426" i="30"/>
  <c r="F427" i="30" s="1"/>
  <c r="H426" i="30"/>
  <c r="H427" i="30" s="1"/>
  <c r="G436" i="30"/>
  <c r="G438" i="30"/>
  <c r="G447" i="30"/>
  <c r="G457" i="30"/>
  <c r="G458" i="30"/>
  <c r="G459" i="30"/>
  <c r="G460" i="30"/>
  <c r="F463" i="30"/>
  <c r="H463" i="30"/>
  <c r="H464" i="30" s="1"/>
  <c r="F464" i="30"/>
  <c r="G471" i="30"/>
  <c r="G472" i="30"/>
  <c r="F475" i="30"/>
  <c r="H475" i="30"/>
  <c r="F478" i="30"/>
  <c r="H478" i="30"/>
  <c r="H479" i="30" s="1"/>
  <c r="F479" i="30"/>
  <c r="F480" i="30" s="1"/>
  <c r="F490" i="30" s="1"/>
  <c r="H480" i="30"/>
  <c r="H490" i="30" s="1"/>
  <c r="F488" i="30"/>
  <c r="H488" i="30"/>
  <c r="F489" i="30"/>
  <c r="H489" i="30"/>
  <c r="F499" i="30"/>
  <c r="H499" i="30"/>
  <c r="H500" i="30" s="1"/>
  <c r="F500" i="30"/>
  <c r="F501" i="30" s="1"/>
  <c r="F502" i="30" s="1"/>
  <c r="F513" i="30" s="1"/>
  <c r="H501" i="30"/>
  <c r="H502" i="30" s="1"/>
  <c r="F509" i="30"/>
  <c r="H509" i="30"/>
  <c r="H510" i="30" s="1"/>
  <c r="F510" i="30"/>
  <c r="F511" i="30" s="1"/>
  <c r="F512" i="30" s="1"/>
  <c r="H511" i="30"/>
  <c r="H512" i="30" s="1"/>
  <c r="G521" i="30"/>
  <c r="F522" i="30"/>
  <c r="H522" i="30"/>
  <c r="H523" i="30" s="1"/>
  <c r="H524" i="30" s="1"/>
  <c r="H525" i="30" s="1"/>
  <c r="H538" i="30" s="1"/>
  <c r="F523" i="30"/>
  <c r="F524" i="30" s="1"/>
  <c r="F525" i="30"/>
  <c r="F538" i="30" s="1"/>
  <c r="F534" i="30"/>
  <c r="H534" i="30"/>
  <c r="F535" i="30"/>
  <c r="F536" i="30" s="1"/>
  <c r="F537" i="30" s="1"/>
  <c r="H535" i="30"/>
  <c r="H536" i="30"/>
  <c r="H537" i="30" s="1"/>
  <c r="G543" i="30"/>
  <c r="G544" i="30"/>
  <c r="G545" i="30"/>
  <c r="G546" i="30"/>
  <c r="F554" i="30"/>
  <c r="F555" i="30" s="1"/>
  <c r="F556" i="30"/>
  <c r="F557" i="30" s="1"/>
  <c r="H554" i="30"/>
  <c r="H555" i="30" s="1"/>
  <c r="H556" i="30" s="1"/>
  <c r="H557" i="30" s="1"/>
  <c r="B36" i="28"/>
  <c r="O63" i="27"/>
  <c r="F35" i="27"/>
  <c r="O16" i="27"/>
  <c r="O64" i="27"/>
  <c r="O8" i="27"/>
  <c r="Q7" i="27" s="1"/>
  <c r="O9" i="27"/>
  <c r="O10" i="27"/>
  <c r="O11" i="27"/>
  <c r="O12" i="27"/>
  <c r="O13" i="27"/>
  <c r="O14" i="27"/>
  <c r="O15" i="27"/>
  <c r="O17" i="27"/>
  <c r="O18" i="27"/>
  <c r="O19" i="27"/>
  <c r="O20" i="27"/>
  <c r="O24" i="27"/>
  <c r="O32" i="27"/>
  <c r="O38" i="27"/>
  <c r="O39" i="27"/>
  <c r="O40" i="27"/>
  <c r="O42" i="27"/>
  <c r="O43" i="27"/>
  <c r="O44" i="27"/>
  <c r="O45" i="27"/>
  <c r="O46" i="27"/>
  <c r="O47" i="27"/>
  <c r="O48" i="27"/>
  <c r="O49" i="27"/>
  <c r="O50" i="27"/>
  <c r="O51" i="27"/>
  <c r="O52" i="27"/>
  <c r="O53" i="27"/>
  <c r="O54" i="27"/>
  <c r="O56" i="27"/>
  <c r="Q56" i="27"/>
  <c r="O59" i="27"/>
  <c r="O61" i="27"/>
  <c r="O62" i="27"/>
  <c r="O65" i="27"/>
  <c r="H149" i="5" s="1"/>
  <c r="O66" i="27"/>
  <c r="Q66" i="27"/>
  <c r="O67" i="27"/>
  <c r="N35" i="27"/>
  <c r="M36" i="27"/>
  <c r="L58" i="27"/>
  <c r="O58" i="27" s="1"/>
  <c r="L57" i="27"/>
  <c r="O57" i="27" s="1"/>
  <c r="L35" i="27"/>
  <c r="J33" i="27"/>
  <c r="G35" i="27"/>
  <c r="E31" i="27"/>
  <c r="O31" i="27"/>
  <c r="E60" i="27"/>
  <c r="O60" i="27"/>
  <c r="E55" i="27"/>
  <c r="O55" i="27"/>
  <c r="E41" i="27"/>
  <c r="O41" i="27"/>
  <c r="E37" i="27"/>
  <c r="O37" i="27"/>
  <c r="Q37" i="27" s="1"/>
  <c r="E36" i="27"/>
  <c r="O36" i="27" s="1"/>
  <c r="E35" i="27"/>
  <c r="E34" i="27"/>
  <c r="O34" i="27" s="1"/>
  <c r="E33" i="27"/>
  <c r="O33" i="27" s="1"/>
  <c r="E27" i="27"/>
  <c r="O27" i="27"/>
  <c r="E30" i="27"/>
  <c r="O30" i="27"/>
  <c r="E29" i="27"/>
  <c r="O29" i="27"/>
  <c r="E28" i="27"/>
  <c r="O28" i="27"/>
  <c r="Q27" i="27" s="1"/>
  <c r="E26" i="27"/>
  <c r="O26" i="27"/>
  <c r="E25" i="27"/>
  <c r="O25" i="27"/>
  <c r="E23" i="27"/>
  <c r="O23" i="27"/>
  <c r="E22" i="27"/>
  <c r="O22" i="27"/>
  <c r="E21" i="27"/>
  <c r="O21" i="27"/>
  <c r="C269" i="26"/>
  <c r="D255" i="26"/>
  <c r="D256" i="26"/>
  <c r="D258" i="26"/>
  <c r="D259" i="26"/>
  <c r="D260" i="26"/>
  <c r="D261" i="26"/>
  <c r="D263" i="26"/>
  <c r="D264" i="26"/>
  <c r="D266" i="26"/>
  <c r="D268" i="26"/>
  <c r="D257" i="26"/>
  <c r="D262" i="26"/>
  <c r="D265" i="26"/>
  <c r="D267" i="26"/>
  <c r="B269" i="26"/>
  <c r="D243" i="26"/>
  <c r="D241" i="26"/>
  <c r="D239" i="26"/>
  <c r="D238" i="26"/>
  <c r="D235" i="26"/>
  <c r="D236" i="26"/>
  <c r="D234" i="26"/>
  <c r="D233" i="26"/>
  <c r="D231" i="26"/>
  <c r="D244" i="26" s="1"/>
  <c r="B42" i="7"/>
  <c r="D230" i="26"/>
  <c r="C244" i="26"/>
  <c r="B244" i="26"/>
  <c r="D218" i="26"/>
  <c r="D216" i="26"/>
  <c r="D214" i="26"/>
  <c r="D213" i="26"/>
  <c r="D211" i="26"/>
  <c r="D209" i="26"/>
  <c r="D210" i="26"/>
  <c r="D208" i="26"/>
  <c r="D206" i="26"/>
  <c r="D219" i="26" s="1"/>
  <c r="B40" i="7" s="1"/>
  <c r="D205" i="26"/>
  <c r="C219" i="26"/>
  <c r="B219" i="26"/>
  <c r="C181" i="26"/>
  <c r="C183" i="26"/>
  <c r="C184" i="26"/>
  <c r="C185" i="26"/>
  <c r="C186" i="26"/>
  <c r="C188" i="26"/>
  <c r="C189" i="26"/>
  <c r="C191" i="26"/>
  <c r="C193" i="26"/>
  <c r="C180" i="26"/>
  <c r="B194" i="26"/>
  <c r="E168" i="26"/>
  <c r="E166" i="26"/>
  <c r="E164" i="26"/>
  <c r="E159" i="26"/>
  <c r="E160" i="26"/>
  <c r="E161" i="26"/>
  <c r="E158" i="26"/>
  <c r="E156" i="26"/>
  <c r="E169" i="26" s="1"/>
  <c r="B38" i="7" s="1"/>
  <c r="E155" i="26"/>
  <c r="C169" i="26"/>
  <c r="D169" i="26"/>
  <c r="B169" i="26"/>
  <c r="C130" i="26"/>
  <c r="C131" i="26"/>
  <c r="C133" i="26"/>
  <c r="C134" i="26"/>
  <c r="C135" i="26"/>
  <c r="C136" i="26"/>
  <c r="C138" i="26"/>
  <c r="C139" i="26"/>
  <c r="C141" i="26"/>
  <c r="C143" i="26"/>
  <c r="B144" i="26"/>
  <c r="B119" i="26"/>
  <c r="C119" i="26"/>
  <c r="D119" i="26"/>
  <c r="B36" i="7"/>
  <c r="D116" i="26"/>
  <c r="D114" i="26"/>
  <c r="D113" i="26"/>
  <c r="D110" i="26"/>
  <c r="D111" i="26"/>
  <c r="D109" i="26"/>
  <c r="D108" i="26"/>
  <c r="D106" i="26"/>
  <c r="D105" i="26"/>
  <c r="D79" i="26"/>
  <c r="D80" i="26"/>
  <c r="D93" i="26" s="1"/>
  <c r="B35" i="7" s="1"/>
  <c r="D81" i="26"/>
  <c r="D82" i="26"/>
  <c r="D83" i="26"/>
  <c r="D84" i="26"/>
  <c r="D85" i="26"/>
  <c r="D86" i="26"/>
  <c r="D87" i="26"/>
  <c r="D88" i="26"/>
  <c r="D89" i="26"/>
  <c r="D90" i="26"/>
  <c r="D91" i="26"/>
  <c r="D92" i="26"/>
  <c r="C93" i="26"/>
  <c r="B93" i="26"/>
  <c r="B68" i="26"/>
  <c r="C68" i="26"/>
  <c r="D68" i="26"/>
  <c r="B33" i="7" s="1"/>
  <c r="D67" i="26"/>
  <c r="D65" i="26"/>
  <c r="D58" i="26"/>
  <c r="D57" i="26"/>
  <c r="D53" i="26"/>
  <c r="D54" i="26"/>
  <c r="D55" i="26"/>
  <c r="D52" i="26"/>
  <c r="D50" i="26"/>
  <c r="D49" i="26"/>
  <c r="C11" i="26"/>
  <c r="C13" i="26" s="1"/>
  <c r="C12" i="26"/>
  <c r="B13" i="26"/>
  <c r="D24" i="26"/>
  <c r="D25" i="26"/>
  <c r="D26" i="26"/>
  <c r="D27" i="26"/>
  <c r="D28" i="26"/>
  <c r="D29" i="26"/>
  <c r="D30" i="26"/>
  <c r="D31" i="26"/>
  <c r="D32" i="26"/>
  <c r="D33" i="26"/>
  <c r="D34" i="26"/>
  <c r="D35" i="26"/>
  <c r="D36" i="26"/>
  <c r="D37" i="26"/>
  <c r="B38" i="26"/>
  <c r="C38" i="26"/>
  <c r="G50" i="24"/>
  <c r="G65" i="24"/>
  <c r="C65" i="24"/>
  <c r="D65" i="24"/>
  <c r="E65" i="24"/>
  <c r="E66" i="24"/>
  <c r="G128" i="5"/>
  <c r="G131" i="5"/>
  <c r="H128" i="5"/>
  <c r="H131" i="5"/>
  <c r="F128" i="5"/>
  <c r="F131" i="5"/>
  <c r="H100" i="5"/>
  <c r="H111" i="5"/>
  <c r="H124" i="5"/>
  <c r="H106" i="5"/>
  <c r="H96" i="5"/>
  <c r="H93" i="5"/>
  <c r="H69" i="5"/>
  <c r="H108" i="5" s="1"/>
  <c r="H133" i="5" s="1"/>
  <c r="C83" i="22"/>
  <c r="C66" i="22"/>
  <c r="C21" i="22"/>
  <c r="C55" i="22"/>
  <c r="C106" i="22"/>
  <c r="C77" i="22"/>
  <c r="C11" i="22"/>
  <c r="C60" i="22"/>
  <c r="G106" i="5"/>
  <c r="F106" i="5"/>
  <c r="G100" i="5"/>
  <c r="F100" i="5"/>
  <c r="G96" i="5"/>
  <c r="F96" i="5"/>
  <c r="G93" i="5"/>
  <c r="F93" i="5"/>
  <c r="F108" i="5" s="1"/>
  <c r="F133" i="5" s="1"/>
  <c r="F69" i="5"/>
  <c r="G69" i="5"/>
  <c r="G64" i="5"/>
  <c r="G108" i="5"/>
  <c r="G133" i="5" s="1"/>
  <c r="F64" i="5"/>
  <c r="G147" i="5"/>
  <c r="G154" i="5" s="1"/>
  <c r="F154" i="5"/>
  <c r="H64" i="5"/>
  <c r="G111" i="5"/>
  <c r="G124" i="5"/>
  <c r="F65" i="24"/>
  <c r="G66" i="24"/>
  <c r="F66" i="24" s="1"/>
  <c r="D66" i="24"/>
  <c r="D269" i="26"/>
  <c r="B43" i="7" s="1"/>
  <c r="O7" i="27"/>
  <c r="C194" i="26"/>
  <c r="B39" i="7" s="1"/>
  <c r="Q59" i="27"/>
  <c r="E292" i="30"/>
  <c r="B491" i="30"/>
  <c r="B175" i="30"/>
  <c r="C271" i="30"/>
  <c r="D380" i="30"/>
  <c r="D292" i="30"/>
  <c r="E96" i="30"/>
  <c r="F147" i="30"/>
  <c r="H148" i="30"/>
  <c r="C175" i="30"/>
  <c r="D271" i="30"/>
  <c r="E428" i="30"/>
  <c r="E429" i="30"/>
  <c r="E349" i="30"/>
  <c r="H152" i="5"/>
  <c r="F602" i="36"/>
  <c r="E289" i="30"/>
  <c r="B46" i="7" l="1"/>
  <c r="F662" i="36"/>
  <c r="H513" i="30"/>
  <c r="F66" i="36"/>
  <c r="F65" i="36" s="1"/>
  <c r="H428" i="30"/>
  <c r="H429" i="30" s="1"/>
  <c r="O69" i="27"/>
  <c r="H465" i="30"/>
  <c r="H491" i="30" s="1"/>
  <c r="F581" i="36"/>
  <c r="F519" i="36" s="1"/>
  <c r="F518" i="36" s="1"/>
  <c r="F517" i="36" s="1"/>
  <c r="H144" i="5"/>
  <c r="H147" i="5"/>
  <c r="D38" i="26"/>
  <c r="B32" i="7" s="1"/>
  <c r="C144" i="26"/>
  <c r="B37" i="7" s="1"/>
  <c r="O35" i="27"/>
  <c r="Q33" i="27" s="1"/>
  <c r="C66" i="24"/>
  <c r="F428" i="30"/>
  <c r="F429" i="30" s="1"/>
  <c r="C292" i="30"/>
  <c r="H145" i="5"/>
  <c r="Q52" i="27"/>
  <c r="D175" i="30"/>
  <c r="F491" i="30"/>
  <c r="Q21" i="27"/>
  <c r="Q67" i="27" s="1"/>
  <c r="Q16" i="27"/>
  <c r="F232" i="30"/>
  <c r="F272" i="30" s="1"/>
  <c r="F721" i="36"/>
  <c r="F38" i="36"/>
  <c r="F14" i="36" s="1"/>
  <c r="F13" i="36" s="1"/>
  <c r="F12" i="36" s="1"/>
  <c r="D7" i="36" s="1"/>
  <c r="B66" i="24"/>
  <c r="D96" i="30"/>
  <c r="D148" i="30" s="1"/>
  <c r="E263" i="30"/>
  <c r="E264" i="30" s="1"/>
  <c r="I26" i="30" s="1"/>
  <c r="G262" i="30"/>
  <c r="H175" i="30"/>
  <c r="F27" i="30"/>
  <c r="F96" i="30" s="1"/>
  <c r="F148" i="30" s="1"/>
  <c r="F47" i="24"/>
  <c r="C490" i="30"/>
  <c r="C491" i="30" s="1"/>
  <c r="E257" i="30"/>
  <c r="E258" i="30" s="1"/>
  <c r="E271" i="30" s="1"/>
  <c r="E272" i="30" s="1"/>
  <c r="E361" i="30"/>
  <c r="E362" i="30" s="1"/>
  <c r="E380" i="30" s="1"/>
  <c r="E391" i="30" s="1"/>
  <c r="H349" i="30"/>
  <c r="H391" i="30" s="1"/>
  <c r="B513" i="30"/>
  <c r="B336" i="30"/>
  <c r="B337" i="30" s="1"/>
  <c r="B75" i="30"/>
  <c r="B96" i="30" s="1"/>
  <c r="B148" i="30" s="1"/>
  <c r="D348" i="30"/>
  <c r="D349" i="30"/>
  <c r="D391" i="30" s="1"/>
  <c r="H220" i="30"/>
  <c r="H225" i="30" s="1"/>
  <c r="H232" i="30"/>
  <c r="H272" i="30" s="1"/>
  <c r="H558" i="30" s="1"/>
  <c r="F404" i="36"/>
  <c r="F403" i="36" s="1"/>
  <c r="F402" i="36" s="1"/>
  <c r="F401" i="36" s="1"/>
  <c r="F44" i="36"/>
  <c r="C538" i="30"/>
  <c r="C220" i="30"/>
  <c r="C225" i="30" s="1"/>
  <c r="C232" i="30" s="1"/>
  <c r="C272" i="30" s="1"/>
  <c r="C139" i="30"/>
  <c r="C147" i="30" s="1"/>
  <c r="C148" i="30" s="1"/>
  <c r="C558" i="30" s="1"/>
  <c r="B348" i="30"/>
  <c r="B220" i="30"/>
  <c r="B225" i="30" s="1"/>
  <c r="B232" i="30" s="1"/>
  <c r="B272" i="30" s="1"/>
  <c r="C336" i="30"/>
  <c r="C337" i="30" s="1"/>
  <c r="C349" i="30" s="1"/>
  <c r="C391" i="30" s="1"/>
  <c r="D220" i="30"/>
  <c r="D225" i="30" s="1"/>
  <c r="D232" i="30" s="1"/>
  <c r="D272" i="30" s="1"/>
  <c r="E135" i="30"/>
  <c r="E139" i="30" s="1"/>
  <c r="D271" i="26" l="1"/>
  <c r="B349" i="30"/>
  <c r="B391" i="30" s="1"/>
  <c r="B558" i="30" s="1"/>
  <c r="F558" i="30"/>
  <c r="D558" i="30"/>
  <c r="H154" i="5"/>
  <c r="E147" i="30"/>
  <c r="E148" i="30" s="1"/>
  <c r="E558" i="30" s="1"/>
  <c r="I24" i="30"/>
  <c r="I27" i="30" s="1"/>
  <c r="B47" i="7"/>
  <c r="B50" i="7" s="1"/>
</calcChain>
</file>

<file path=xl/sharedStrings.xml><?xml version="1.0" encoding="utf-8"?>
<sst xmlns="http://schemas.openxmlformats.org/spreadsheetml/2006/main" count="3418" uniqueCount="1775">
  <si>
    <t>งานศาสนาวัฒนธรรมท้องถิ่น</t>
  </si>
  <si>
    <t>แผนงาน การศาสนาวัฒนธรรมและนันทนาการ</t>
  </si>
  <si>
    <t>แผนงาน อุตสาหกรรมและการโยธา</t>
  </si>
  <si>
    <t>งานก่อสร้างโครงสร้าง</t>
  </si>
  <si>
    <t>พื้นฐาน</t>
  </si>
  <si>
    <t>งานส่งเสริมการเกษตร</t>
  </si>
  <si>
    <t>แผนงาน งบกลาง</t>
  </si>
  <si>
    <t>-21-</t>
  </si>
  <si>
    <t>งานอนุรักษ์แหล่งน้ำ</t>
  </si>
  <si>
    <t>และป่าไม้</t>
  </si>
  <si>
    <t xml:space="preserve">ตามความในพระราชบัญญัติสภาตำบลและองค์การบริหารส่วนตำบล พ.ศ.  2537 และที่แก้ไขเพิ่มเติม </t>
  </si>
  <si>
    <t>ด้านบริการชุมชนและสังคม</t>
  </si>
  <si>
    <t>แผนงานเคหะและชุมชน</t>
  </si>
  <si>
    <t>ด้านบริหารงานทั่วไป</t>
  </si>
  <si>
    <t>ด้านการเศรษฐกิจ</t>
  </si>
  <si>
    <t>บันทึกหลักการและเหตุผล</t>
  </si>
  <si>
    <t>งบประมาณรายจ่ายทั้งสิ้น</t>
  </si>
  <si>
    <t>คำแถลงงบประมาณ</t>
  </si>
  <si>
    <t>1.  สถานะการคลัง</t>
  </si>
  <si>
    <t>ประมาณการ</t>
  </si>
  <si>
    <t>ส่วนที่ 2</t>
  </si>
  <si>
    <t>เรื่อง</t>
  </si>
  <si>
    <t>สารบัญ</t>
  </si>
  <si>
    <t>หน้า</t>
  </si>
  <si>
    <t>หมวดรายได้จากสาธารณูปโภคและการพาณิชย์</t>
  </si>
  <si>
    <t>ตำบลที่มีสิทธิเบิกค่าเช่าบ้านได้  ตั้งจ่ายจากเงินรายได้  ปรากฏในด้านบริหารทั่วไป  (00100)</t>
  </si>
  <si>
    <t>ตั้งจ่ายจากเงินรายได้  ปรากฏในด้านบริหารทั่วไป (00100)</t>
  </si>
  <si>
    <t xml:space="preserve">               1.10 ค่าใช้จ่ายในการจัดพิมพ์ปฏิทินและป้ายต้อนรับในเดือนรอมฎอน  (สำนักปลัด)</t>
  </si>
  <si>
    <t xml:space="preserve">               1.11 ค่าใช้จ่ายในการจัดพิมพ์ปฏิทินวันขึ้นปีใหม่ (สำนักปลัด)   </t>
  </si>
  <si>
    <t xml:space="preserve">               1.1  ค่าใช้จ่ายโครงการส่งเสริม สนับสนุนการอนุรักษ์ฟื้นฟูสิ่งแวดล้อม  (สำนักปลัด)</t>
  </si>
  <si>
    <t xml:space="preserve">                2.1 ค่าขุดลอกคูคลองภายในตำบล (ส่วนโยธา)</t>
  </si>
  <si>
    <r>
      <t xml:space="preserve">     </t>
    </r>
    <r>
      <rPr>
        <u/>
        <sz val="16"/>
        <rFont val="TH SarabunPSK"/>
        <family val="2"/>
      </rPr>
      <t>คำชี้แจง</t>
    </r>
    <r>
      <rPr>
        <sz val="16"/>
        <rFont val="TH SarabunPSK"/>
        <family val="2"/>
      </rPr>
      <t xml:space="preserve">         ประมาณการตั้งรับไว้สูงกว่าที่รับจริงในปีที่ผ่านมา</t>
    </r>
  </si>
  <si>
    <t xml:space="preserve">     ค่าธรรมเนียมจดทะเบียนสิทธิและนิติกรรมที่ดิน</t>
  </si>
  <si>
    <t xml:space="preserve">      เงินอุดหนุนทั่วไป สำหรับดำเนินการตามอำนาจหน้าที่และภารกิจ</t>
  </si>
  <si>
    <t xml:space="preserve">      ถ่ายโอนเลือกทำ</t>
  </si>
  <si>
    <t>-1-</t>
  </si>
  <si>
    <t>-2-</t>
  </si>
  <si>
    <t xml:space="preserve">แจ้งสถานที่จำหน่ายอาหารหรือสะสมอาหาร </t>
  </si>
  <si>
    <t>รวมรายได้ที่รัฐบาลเก็บแล้วจัดสรรให้องค์กร</t>
  </si>
  <si>
    <t>ปกครองส่วนท้องถิ่น</t>
  </si>
  <si>
    <t>รายได้ที่รัฐบาลอุดหนุนให้องค์กรปกครองส่วน</t>
  </si>
  <si>
    <t>ท้องถิ่น</t>
  </si>
  <si>
    <t>1.1.2</t>
  </si>
  <si>
    <t>1.1.3</t>
  </si>
  <si>
    <t>1.1.4</t>
  </si>
  <si>
    <t>1.1.5</t>
  </si>
  <si>
    <t>(1)</t>
  </si>
  <si>
    <t>หมวดค่าธรรมเนียม ค่าปรับ และใบอนุญาต</t>
  </si>
  <si>
    <t>บัดนี้  ถึงเวลาที่คณะผู้บริหารขององค์การบริหารส่วนตำบลดอน  จะได้เสนอร่างข้อบัญญัติงบประมาณรายจ่าย</t>
  </si>
  <si>
    <t xml:space="preserve">    ค่าธรรมเนียมอื่นๆ</t>
  </si>
  <si>
    <r>
      <t xml:space="preserve">    </t>
    </r>
    <r>
      <rPr>
        <u/>
        <sz val="16"/>
        <rFont val="TH SarabunPSK"/>
        <family val="2"/>
      </rPr>
      <t>คำชี้แจง</t>
    </r>
    <r>
      <rPr>
        <sz val="16"/>
        <rFont val="TH SarabunPSK"/>
        <family val="2"/>
      </rPr>
      <t xml:space="preserve">      ประมาณการตั้งรับไว้เพื่อรองรับการขายของในตลาดคนเดิน</t>
    </r>
  </si>
  <si>
    <r>
      <t xml:space="preserve">    </t>
    </r>
    <r>
      <rPr>
        <u/>
        <sz val="16"/>
        <rFont val="TH SarabunPSK"/>
        <family val="2"/>
      </rPr>
      <t>คำชี้แจง</t>
    </r>
    <r>
      <rPr>
        <sz val="16"/>
        <rFont val="TH SarabunPSK"/>
        <family val="2"/>
      </rPr>
      <t xml:space="preserve">        ประมาณการตั้งรับไว้สูงกว่าปีที่ผ่านมา</t>
    </r>
  </si>
  <si>
    <r>
      <t xml:space="preserve">     </t>
    </r>
    <r>
      <rPr>
        <u/>
        <sz val="16"/>
        <rFont val="TH SarabunPSK"/>
        <family val="2"/>
      </rPr>
      <t>คำชี้แจง</t>
    </r>
    <r>
      <rPr>
        <sz val="16"/>
        <rFont val="TH SarabunPSK"/>
        <family val="2"/>
      </rPr>
      <t xml:space="preserve">         ประมาณการตั้งรับไว้สูงกว่ารับจริงในปีที่ผ่านมา</t>
    </r>
  </si>
  <si>
    <t xml:space="preserve">รายงานรายละเอียดประมาณการรายจ่ายงบประมาณรายจ่ายทั่วไป </t>
  </si>
  <si>
    <t xml:space="preserve">องค์การบริหารส่วนตำบลดอน  </t>
  </si>
  <si>
    <t>อำเภอ ปะนาเระ   จังหวัด ปัตตานี</t>
  </si>
  <si>
    <t xml:space="preserve">ประมาณการรายจ่ายรวมทั้งสิ้น  </t>
  </si>
  <si>
    <t xml:space="preserve">เพื่อจ่ายเป็นค่าตอบแทนประจำตำแหน่ง นายก อบต.  รองนายก อบต.  จำนวน  2  คน </t>
  </si>
  <si>
    <t>จ่ายจากรายได้</t>
  </si>
  <si>
    <t>จัดเก็บเอง หมวดภาษีจัดสรร และหมวดเงินอุดหนุนทั่วไป  แยกเป็น</t>
  </si>
  <si>
    <t xml:space="preserve">    งบบุคลากร (520000)</t>
  </si>
  <si>
    <t>งบรายจ่ายอื่น (หมวดรายจ่ายอื่น)</t>
  </si>
  <si>
    <t>รวมรายจ่ายจากงบประมาณ</t>
  </si>
  <si>
    <t>หมวดภาษีจัดสรร</t>
  </si>
  <si>
    <t>รายได้ที่รัฐบาลอุดหนุนให้องค์กรปกครองส่วนท้องถิ่น</t>
  </si>
  <si>
    <t>หมวดเงินอุดหนุนทั่วไป</t>
  </si>
  <si>
    <t>ค่าอาหารว่างพร้อมเครื่องดื่ม  ค่าปัจจัยถวายพระ   ฯลฯ  หรือค่าใช้จ่ายอื่น ๆ ที่จำเป็นในกิจกรรม</t>
  </si>
  <si>
    <t>ดังกล่าว  ตั้งจ่ายจากเงินอุดหนุนทั่วไป  ปรากฏในด้านบริการชุมชนและสังคม (00200)</t>
  </si>
  <si>
    <t>เครื่องดื่ม  ฯลฯ  หรือค่าใช้จ่ายอื่น ๆ ที่จำเป็นในกิจกรรมดังกล่าว ตั้งจ่ายจากเงินอุดหนุนทั่วไป</t>
  </si>
  <si>
    <t>ด้านการดำเนินงานอื่น</t>
  </si>
  <si>
    <t>งานสวัสดิการสังคมและสังคมสงเคราะห์ (00232)</t>
  </si>
  <si>
    <t>ตั้งจ่ายจากเงินอุดหนุนทั่วไป   ปรากฏในด้านบริการชุมชนและสังคม (00200)</t>
  </si>
  <si>
    <t>ประกอบงบประมาณรายจ่ายประจำปีงบประมาณ พ.ศ. 2557</t>
  </si>
  <si>
    <t>ปี 2557</t>
  </si>
  <si>
    <t>8. ค่าธรรมเนียมอื่น ๆ</t>
  </si>
  <si>
    <t>ตั้งจ่ายจากเงินอุดหนุนทั่วไป ปรากฏในด้านบริการชุมชนและสังคม (00200)</t>
  </si>
  <si>
    <t xml:space="preserve">ผู้ดูแลเด็ก ตั้งจ่ายจากเงินรายได้  ปรากฏในด้านบริหารทั่วไป (00100) </t>
  </si>
  <si>
    <t xml:space="preserve">ปรากฏในด้านบริหารทั่วไป (00100) </t>
  </si>
  <si>
    <t xml:space="preserve">ค่ารับรองในการต้อนรับบุคคลหรือคณะบุคคล ตั้งจ่ายจากเงินอุดหนุนทั่วไป  </t>
  </si>
  <si>
    <t>ท้องถิ่นกับรัฐวิสาหกิจหรือเอกชน ตั้งจ่ายจากเงินอุดหนุนทั่วไป ปรากฏในด้านบริหารทั่วไป (00100)</t>
  </si>
  <si>
    <t>ตั้งจ่ายจากเงินอุดหนุนทั่วไป ปรากฏในด้านบริหารทั่วไป (00100)</t>
  </si>
  <si>
    <t>พนักงานส่วนตำบล พนักงานจ้างและบุคคลในครอบครัว  ตั้งจ่ายจากเงินรายได้</t>
  </si>
  <si>
    <t>หนังสือระเบียบต่างๆ ตั้งจ่ายจากเงินอุดหนุนทั่วไป ปรากฏในด้านบริหารทั่วไป(00100)</t>
  </si>
  <si>
    <t>น้ำยาเช็ดกระจกฯลฯ ตั้งจ่ายจากเงินอุดหนุนทั่วไป ปรากฏในด้านบริหารทั่วไป(00100)</t>
  </si>
  <si>
    <t>ในกิจกรรมดังกล่าว ตั้งจ่ายจากเงินอุดหนุนทั่วไป  ปรากฏในด้านบริการชุมชนและสังคม (00200)</t>
  </si>
  <si>
    <t xml:space="preserve">     งบเงินอุดหนุน</t>
  </si>
  <si>
    <t xml:space="preserve">     หมวดเงินอุดหนุน</t>
  </si>
  <si>
    <t xml:space="preserve">           ประเภทเงินอุดหนุนส่วนราชการ</t>
  </si>
  <si>
    <t xml:space="preserve">           ประเภทเงินอุดหนุนกิจการที่เป็นสาธารณประโยชน์</t>
  </si>
  <si>
    <t>รวมงานส่งเสริมและสนับสนุนความเข้มแข็งของชุมชน</t>
  </si>
  <si>
    <t>รวมแผนงานเสริมสร้างความเข้มแข็งของชุมชน</t>
  </si>
  <si>
    <t xml:space="preserve">                อุดหนุนโครงการพัฒนางานสาธารณสุขมูลฐาน </t>
  </si>
  <si>
    <t>เพื่อจ่ายเป็น ค่าเช่าบ้าน, ค่าเช่าซื้อบ้าน,ค่าผ่อนชำระเงินกู้เพื่อผ่อนชำระค่าบ้าน ให้แก่พนักงาน</t>
  </si>
  <si>
    <t xml:space="preserve">           1. ประเภทวัสดุอาหารเสริม (นม) (330400)           </t>
  </si>
  <si>
    <t xml:space="preserve">1.1  ค่าจัดซื้ออาหารเสริม(นม) โรงเรียน  </t>
  </si>
  <si>
    <t xml:space="preserve">1.2 ค่าจัดซื้ออาหารเสริม(นม) เด็กเล็ก </t>
  </si>
  <si>
    <t xml:space="preserve">    1.2.1  ค่าจัดซื้ออาหารเสริม(นม) ศูนย์พัฒนาเด็กเล็กบ้านคลองยะมะแต             </t>
  </si>
  <si>
    <t>1.1  ค่าใช้จ่ายในการจัดทำโครงการส่งเสริมพัฒนาการเด็กเล็ก</t>
  </si>
  <si>
    <t xml:space="preserve">รายจ่ายจริง  จำนวน    </t>
  </si>
  <si>
    <t xml:space="preserve">งบดำเนินงาน(หมวดค่าตอบแทน ใช้สอยและวัสดุและหมวดค่าสาธารณูปโภค)  </t>
  </si>
  <si>
    <t>ประเภทกิจการ...............-............ กิจการ...........-.............</t>
  </si>
  <si>
    <t>ปีงบประมาณ พ.ศ. …. มีรายรับจริง…………-………..….บาท  รายจ่ายจริง ..…..…..-………. บาท</t>
  </si>
  <si>
    <t xml:space="preserve">            4.  ประเภทค่าบำรุงรักษาและซ่อมแซมทรัพย์สิน (รายจ่ายเพื่อซ่อมแซมบำรุงรักษาเพื่อให้สามารถ</t>
  </si>
  <si>
    <t xml:space="preserve">               1.4 ค่าตรวจสุขภาพประจำปี </t>
  </si>
  <si>
    <t xml:space="preserve">            2. ประเภทรายจ่ายเกี่ยวกับการรับรองและพิธีการ (320200) </t>
  </si>
  <si>
    <t xml:space="preserve">               2.1  ค่ารับรองในการต้อนรับบุคคล หรือคณะบุคคล </t>
  </si>
  <si>
    <t xml:space="preserve">               2.2  ค่าเลี้ยงรับรองในการประชุมสภา อบต.หรือคณะกรรมการ หรือคณะอนุกรรมการ </t>
  </si>
  <si>
    <t xml:space="preserve">               2.3  ค่าใช้จ่ายในการจัดซื้อพวงมาลากิจกรรมวันสำคัญ งานรัฐพิธี    </t>
  </si>
  <si>
    <t xml:space="preserve">               2.4  ค่าใช้จ่ายในการจัดซื้อพวงหรีด  </t>
  </si>
  <si>
    <t xml:space="preserve">               3.1  ค่าใช้จ่ายในการเดินทางไปราชการ</t>
  </si>
  <si>
    <t xml:space="preserve">               3.2 ค่าใช้จ่ายในการเลือกตั้ง  </t>
  </si>
  <si>
    <t xml:space="preserve">               3.3 ค่าใช้จ่ายโครงการในการเดินทางและส่งเสริมสนับสนุนการทัศนศึกษาดูงานนอกสถานที่  </t>
  </si>
  <si>
    <t xml:space="preserve">      หมวดค่าสาธารณูปโภค   (534000) </t>
  </si>
  <si>
    <t xml:space="preserve">        หมวดค่าครุภัณฑ์ (541000)</t>
  </si>
  <si>
    <t xml:space="preserve">            1. ประเภทครุภัณฑ์สำนักงาน  (410100) </t>
  </si>
  <si>
    <t xml:space="preserve">               1.1  ตู้ลิ้นชักเหล็กเก็บเอกสาร  3  ล็อค  </t>
  </si>
  <si>
    <t xml:space="preserve">            2.  ประเภทครุภัณฑ์คอมพิวเตอร์ (411600)</t>
  </si>
  <si>
    <t xml:space="preserve">            2. ประเภทเงินค่าตอบแทนประจำตำแหน่งนายก อบต. รองนายก อบต. (210200) </t>
  </si>
  <si>
    <t xml:space="preserve">            3. ประเภทเงินค่าตอบแทนพิเศษนายก อบต. และรองนายก อบต. (210300)   </t>
  </si>
  <si>
    <t xml:space="preserve">            4. ประเภทค่าตอบแทนเลขานุการนายกองค์การบริหารส่วนตำบล (210400)</t>
  </si>
  <si>
    <t>รถยนต์ อบต. จำนวน  2 คัน ตั้งจ่ายจากเงินรายได้ ปรากฏในด้านบริหารทั่วไป (00100)</t>
  </si>
  <si>
    <t>เพื่อจ่ายเป็น ค่าใช้จ่ายในโครงการฝึกอบรมคุณธรรมจริยธรรมของศาสนาอิสลามในการเริ่มต้น</t>
  </si>
  <si>
    <t xml:space="preserve">ครอบครัวที่ดี โดยไม่พึ่งพายาเสพติด ประกอบด้วย ค่าอาหาร ค่าวิทยากร ค่าวัสดุต่างๆ ฯลฯ </t>
  </si>
  <si>
    <t xml:space="preserve">เพื่อจ่ายเป็น ค่าใช้จ่ายในการอบรมสัมมนาและทัศนศึกษาดูงานกลุ่มเสี่ยง  เช่น ค่าวิทยากร ค่าที่พัก </t>
  </si>
  <si>
    <t>เพื่อจ่ายเป็น ค่าสนับสนุนกลุ่มเยาวชนที่ผ่านค่ายปรับเปลี่ยนพฤติกรรมและฝึกอาชีพซ่อมเครื่องยนต์</t>
  </si>
  <si>
    <t xml:space="preserve">ขนาดเล็กเพื่อป้องกันและแก้ไขปัญหายาเสพติด  </t>
  </si>
  <si>
    <t>เพื่อจ่ายเป็น ค่าใช้จ่ายในการสนับสนุนการดำเนินงานสภาเด็กเยาวชน เช่น ค่าใช้จ่ายในการจัด</t>
  </si>
  <si>
    <t>กิจกรรมต่าง ๆ ของสภาเด็กและเยาวชน การจัดประชุมคณะกรรมการ ประชุมเครือข่าย และ</t>
  </si>
  <si>
    <t xml:space="preserve">          ประเภทรายจ่ายเกี่ยวเนื่องกับการปฏิบัติราชการที่ไม่เข้าลักษณะ                  รายจ่ายหมวดอื่นๆ (320300)</t>
  </si>
  <si>
    <t xml:space="preserve">         ประเภทค่าตอบแทนผู้ปฏิบัติราชการอันเป็นประโยชน์แก่องค์กรปกครอง         ส่วนท้องถิ่น (310100)</t>
  </si>
  <si>
    <t xml:space="preserve">         ประเภทรายจ่ายเกี่ยวเนื่องกับการปฏิบัติราชการที่ไม่เข้าลักษณะรายจ่าย         หมวดอื่นๆ   </t>
  </si>
  <si>
    <t xml:space="preserve">             ค่าเดินทางไปราชการ</t>
  </si>
  <si>
    <t>31-64</t>
  </si>
  <si>
    <t>65-102</t>
  </si>
  <si>
    <t xml:space="preserve">เพื่อจ่ายเป็นค่าใช้จ่ายในการจัดโครงการซักซ้อมแผนการป้องกันและบรรเทาสาธารณภัย เช่น  </t>
  </si>
  <si>
    <t xml:space="preserve">ค่าวิทยากร อาหารกลางวัน อาหารว่างและเครื่องดื่ม ค่าป้ายไวนิล วัสดุ อุปกรณ์และค่าใช้จ่ายอื่นๆ </t>
  </si>
  <si>
    <t>แผนงานการศาสนาและนันทนาการ (00260)</t>
  </si>
  <si>
    <t xml:space="preserve">งานศาสนาวัฒนธรรมท้องถิ่น (00263)  </t>
  </si>
  <si>
    <t>เพื่อจ่ายเป็น ค่าใช้จ่ายในการจัดพิมพ์ปฏิทินเดือนรอมฎอน วันขึ้นปีใหม่และป้ายต้อนรับในเดือน</t>
  </si>
  <si>
    <t xml:space="preserve">แผนงานสังคมสงเคราะห์ (00230) </t>
  </si>
  <si>
    <t xml:space="preserve">               1.1  ค่าใช้จ่ายในโครงการอาสาสมัครดูแลผู้สูงอายุที่บ้าน (อผส.)</t>
  </si>
  <si>
    <t xml:space="preserve">เพื่อจ่ายเป็น ค่าดำเนินงามตามโครงการอาสาสมัครดูแลผู้สูงอายุที่บ้าน จำนวน 5 คน   </t>
  </si>
  <si>
    <t>คนละ300บาท/เดือน เป็นเงิน  18,000  บาท  เพื่อส่งเสริมสนับสนุนให้อาสาสมัครเป็นกลไกในการ</t>
  </si>
  <si>
    <t xml:space="preserve">ดำเนินงานเข้าไปช่วยเหลือดูแลฟื้นฟูสมรรถภาพผู้สูงอายุในชุมชนตำบลดอน  </t>
  </si>
  <si>
    <t>แผนงานสาธารณสุข (00220)</t>
  </si>
  <si>
    <t>งานโรงพยาบาล (00222)</t>
  </si>
  <si>
    <t xml:space="preserve">เพื่อจ่ายเป็น ค่าจัดซื้อวัสดุวิทยาศาสตร์และการแพทย์ เพื่อใช้ในการป้องกันและควบคุมโรค,  </t>
  </si>
  <si>
    <t>การป้องกันและบำบัดยาเสพติด ค่าวัคซีนโรคพิษสุนัขบ้าและยาคุมกำเนิดสุนัข ตรวจสอบคุณภาพน้ำ</t>
  </si>
  <si>
    <t xml:space="preserve">               1.1 อุดหนุนโครงการพัฒนางานสาธารณสุขมูลฐาน </t>
  </si>
  <si>
    <t xml:space="preserve">เพื่อจ่ายเป็น ค่าดำเนินงานของ อสม. จำนวน 6 หมู่บ้าน ๆ ละ 10,000 บาท โดยให้ อสม. </t>
  </si>
  <si>
    <t>ดำเนินการใน 3 กลุ่มกิจกรรมได้แก่การพัฒนาศักยภาพด้านสาธารณสุข,การแก้ไขปัญหาสาธารณสุข</t>
  </si>
  <si>
    <t>ในเรื่องต่าง ๆ และการจัดบริการสุขภาพเบื้องต้น ในศูนย์สาธารณสุขมูลฐานชุมชน (ศสมช.)</t>
  </si>
  <si>
    <t xml:space="preserve">               1.2 อุดหนุนธนาคารขยะตำบลดอน</t>
  </si>
  <si>
    <t>เพื่อจ่ายเป็น ค่าดำเนินงานธนาคารขยะในการจัดการขยะในครัวเรือนเพื่อชุมชนน่าอยู่ตำบลดอนเพื่อ</t>
  </si>
  <si>
    <t xml:space="preserve">นายก อบต. รองนายก อบต.  จำนวน  2  คน  ตั้งจ่ายจากเงินรายได้   </t>
  </si>
  <si>
    <t>ปรากฏในด้านบริหารทั่วไป (00100)</t>
  </si>
  <si>
    <t xml:space="preserve">เพื่อจ่ายเป็น ค่าเงินเดือนและค่าตอบแทนรายเดือนให้แก่ ผู้บริหาร อบต. จำนวน  3 อัตรา  ได้แก่  </t>
  </si>
  <si>
    <t xml:space="preserve">นักพัฒนาชุมชน บุคลากร และ เจ้าพนักงานธุรการ ตั้งจ่ายจากเงินรายได้  </t>
  </si>
  <si>
    <t xml:space="preserve">เพื่อจ่ายเป็นเงินค่าตอบแทนตำแหน่ง ปลัด อบต. ตั้งจ่ายจากเงินรายได้ </t>
  </si>
  <si>
    <t xml:space="preserve">        หมวดค่าตอบแทน ใช้สอยและวัสดุ</t>
  </si>
  <si>
    <t xml:space="preserve">        ค่าตอบแทน  (531000)</t>
  </si>
  <si>
    <t xml:space="preserve">        ค่าใช้สอย  (532000)</t>
  </si>
  <si>
    <t xml:space="preserve">       ค่าวัสดุ (533000)</t>
  </si>
  <si>
    <t>“ จะดำเนินโครงการเมื่อได้รับความเห็นชอบจากคณะอนุกรรมการอำนวยการฯ ระดับจังหวัด "</t>
  </si>
  <si>
    <t xml:space="preserve">        เงินเดือน(ฝ่ายประจำ) (522000)</t>
  </si>
  <si>
    <t xml:space="preserve">         ค่าใช้สอย (532000)</t>
  </si>
  <si>
    <t xml:space="preserve">        ค่าวัสดุ    (533000) </t>
  </si>
  <si>
    <t xml:space="preserve">แผนงานการรักษาความสงบภายใน (00120) </t>
  </si>
  <si>
    <t xml:space="preserve">        หมวดเงินเดือน </t>
  </si>
  <si>
    <t xml:space="preserve">        เงินเดือน (ฝ่ายประจำ)</t>
  </si>
  <si>
    <t xml:space="preserve">         หมวดค่าตอบแทน ใช้สอยและวัสดุ</t>
  </si>
  <si>
    <t xml:space="preserve">         ค่าตอบแทน  (531000) </t>
  </si>
  <si>
    <t xml:space="preserve">         ค่าใช้สอย</t>
  </si>
  <si>
    <t xml:space="preserve">        ค่าตอบแทน       </t>
  </si>
  <si>
    <t xml:space="preserve">        ค่าวัสดุ (530100)</t>
  </si>
  <si>
    <t>สำนักงานส่วนการคลัง (ราคาตามท้องตลาด) ตั้งจ่ายจากเงินรายได้ ปรากฏในด้าน</t>
  </si>
  <si>
    <t xml:space="preserve">บริหารงานทั่วไป (00100) </t>
  </si>
  <si>
    <t xml:space="preserve">     ค่าขายแบบแปลน                                                                                                 </t>
  </si>
  <si>
    <t>เพื่อจ่ายเป็น ค่าใช้จ่ายในการจัดกิจกรรมโครงการนั่งสมาธิและบรรยายธรรม ศูนย์ละ 2,500 บาท เช่น</t>
  </si>
  <si>
    <t>อบต.ดอน   3,000  บาท และ ศพด.บ้านคลองยะมะแต   3,000   บาท   เช่น   ค่าอาหารว่างพร้อม</t>
  </si>
  <si>
    <t xml:space="preserve">                1.2  ค่าจ้างเหมาบริการดูแลระบบประปา  หมู่ที่  1 หมู่ที่ 2  หมู่ที่  3 และหมู่ที่ 6</t>
  </si>
  <si>
    <t xml:space="preserve">เพื่อจ่ายเป็น ค่าจ้างเหมาบริการดูแลซ่อมแซมระบบประปาหมู่ที่ 1หมู่ที่ 2  หมู่ที่ 3 และหมู่ที่ 6 </t>
  </si>
  <si>
    <t xml:space="preserve">               1.12  โครงการจัดงานวันกวนอาซูรอในตำบลดอน</t>
  </si>
  <si>
    <t>เพื่อจ่ายเป็น ค่าดำเนินการจัดงานวันกวนอาซูรอในระดับตำบลประกอบด้วย ค่าอาหาร เครื่องดื่ม</t>
  </si>
  <si>
    <t>ค่าป้ายประชาสัมพันธ์โครงการ ค่าวัสดุอุปกรณ์ต่างๆหรือค่าใช้จ่ายอื่น ๆ ที่จำเป็น ในกิจกรรมดังกล่าว</t>
  </si>
  <si>
    <t>เพื่อจ่ายเป็น ค่าช่วยเหลือผู้ด้อยโอกาสทางการศึกษาให้เด็กนักเรียนที่มีผลการเรียนดี แต่มีฐานะ</t>
  </si>
  <si>
    <t xml:space="preserve">และสังคม (00200) </t>
  </si>
  <si>
    <t>เพื่อจ่ายเป็น ค่าใช้จ่ายในการจัดโครงการวันเด็กแห่งชาติ และวันขึ้นปีใหม่ ศพด.อบต.ดอน  และ</t>
  </si>
  <si>
    <r>
      <t>1.1</t>
    </r>
    <r>
      <rPr>
        <sz val="7"/>
        <rFont val="TH SarabunPSK"/>
        <family val="2"/>
      </rPr>
      <t xml:space="preserve">  </t>
    </r>
    <r>
      <rPr>
        <sz val="16"/>
        <rFont val="TH SarabunPSK"/>
        <family val="2"/>
      </rPr>
      <t xml:space="preserve">รายจ่ายเพื่อบำรุงรักษาซ่อมแซมสิ่งก่อสร้าง  </t>
    </r>
  </si>
  <si>
    <t xml:space="preserve">ยากจน ให้แก่นักเรียนในตำบลดอน หมู่ละ 10 คน  ตั้งจ่ายจากเงินอุดหนุนทั่วไป  </t>
  </si>
  <si>
    <t>เพื่อจ่ายเป็น ค่าใช้จ่ายในการจัดโครงการต้อนรับเดือนรอมฎอน  เช่น ค่าอาหาร เครื่องดื่ม ในการละ</t>
  </si>
  <si>
    <t>ศีลอด 3 มัสยิด หรือค่าใช้จ่ายอื่น ๆ ที่จำเป็นในกิจกรรมดังกล่าว และจัดซื้อเครื่องอุปโภคบริโภค</t>
  </si>
  <si>
    <t xml:space="preserve">ให้กับประชาชน หมูที่ 1 และหมู่ที่ 2 ตั้งจ่ายจากเงินอุดหนุนทั่วไป   </t>
  </si>
  <si>
    <t>2.5  อุดหนุนโครงการจัดกิจกรรมวันอิสเราะห์มิเราะห์</t>
  </si>
  <si>
    <t>2.6  อุดหนุนโครงการกอตัมอัลกุรอาน</t>
  </si>
  <si>
    <t>เพื่อจ่ายเป็น ค่าจ้างเหมาบริการทั่วไป  เช่น  จ้างเหมาถางหญ้าข้างทางภายในตำบล และจ้างเหมา</t>
  </si>
  <si>
    <t>ซ่อมแซมงานไฟฟ้า งานประปาหมู่บ้าน ฯลฯ ตั้งจ่ายจากเงินรายได้ ปรากฏในด้านบริการชุมชนและสังคม</t>
  </si>
  <si>
    <t xml:space="preserve">จดมาตรน้ำตลอดจนงานอื่นๆ ที่ได้รับมอบหมาย ฯลฯ ตั้งจ่ายจากเงินรายได้  </t>
  </si>
  <si>
    <r>
      <t>เพื่อจ่ายเป็น ค่าหลอดไฟฟ้า โดมไฟฟ้า บลาส สายไฟ  ขาหลอด ฯลฯ ตั้งจ่ายจากเงินอุดหนุนทั่วไป</t>
    </r>
    <r>
      <rPr>
        <b/>
        <sz val="16"/>
        <rFont val="TH SarabunPSK"/>
        <family val="2"/>
      </rPr>
      <t xml:space="preserve">  </t>
    </r>
    <r>
      <rPr>
        <sz val="16"/>
        <rFont val="TH SarabunPSK"/>
        <family val="2"/>
      </rPr>
      <t xml:space="preserve"> </t>
    </r>
  </si>
  <si>
    <t xml:space="preserve">                1.6  อุดหนุนโครงการขยายเขตระบบจำหน่ายไฟฟ้า หน้าบ้านนายอั้น - บ้านนางหวีด  หมู่ที่ 6</t>
  </si>
  <si>
    <t xml:space="preserve">            1. ประเภทรายจ่ายเพื่อให้ได้มาซึ่งบริการ  (320100)  </t>
  </si>
  <si>
    <t xml:space="preserve">                1.1   ค่าจ้างเหมาบริการทั่วไป</t>
  </si>
  <si>
    <t>ปรากฏในด้านบริการชุมชนและสังคม(00200)</t>
  </si>
  <si>
    <t xml:space="preserve">            2. ประเภทรายจ่ายเกี่ยวเนื่องกับการปฏิบัติราชการที่ไม่เข้าลักษณะรายจ่ายหมวดอื่นๆ   (320300)</t>
  </si>
  <si>
    <t xml:space="preserve">                2.1   ค่าเดินทางไปราชการ</t>
  </si>
  <si>
    <t xml:space="preserve">เพื่อจ่ายเป็น ค่าใช้จ่ายในการเดินทางไปราชการในราชอาณาจักรและนอกราชอาณาจักร เช่น </t>
  </si>
  <si>
    <t xml:space="preserve">เพื่อจ่ายเป็น ค่าจัดซื้อพวงมาลากิจกรรมวันสำคัญ งานรัฐพิธี และค่าใช้จ่ายอื่นๆ ที่จำเป็น เช่น </t>
  </si>
  <si>
    <t xml:space="preserve">วันปิยะมหาราช วันเฉลิมพระชนมพรรษา วันแม่แห่งชาติ ฯลฯ </t>
  </si>
  <si>
    <t xml:space="preserve">เพื่อจ่ายเป็น ค่าจัดซื้อพวงหรีดมอบให้แก่บุคคลที่ทำคุณประโยชน์ให้แก่ อบต.  ผู้นำชุมชน  </t>
  </si>
  <si>
    <t>เพื่อจ่ายเป็น ค่าใช้จ่ายในการส่งเสริมสนับสนุนการจัดทำแผนชุมชนและกิจกรรมสนับสนุนการจัด</t>
  </si>
  <si>
    <t>ประชุมประชาคมแผนชุมชน เพื่อนำข้อมูลมาจัดทำเป็นพัฒนาท้องถิ่น  และจัดเวทีประชาคมเพื่อส่งเสริม</t>
  </si>
  <si>
    <t>เพื่อจ่ายเป็น ค่าใช้จ่ายตามแผนการฝึกอบรมของสถาบันพัฒนาบุคลากรท้องถิ่น กรมส่งเสริมการ</t>
  </si>
  <si>
    <t>ปกครองท้องถิ่น และดำเนินการตามโครงการร่วมมือกับสถาบันการศึกษาต่าง ๆ เพื่อการพัฒนา</t>
  </si>
  <si>
    <t>องค์ความรู้ให้แก่ผู้บริหาร สมาชิกสภาท้องถิ่น ข้าราชการ และพนักงานขององค์กรปกครองส่วน</t>
  </si>
  <si>
    <t xml:space="preserve">ท้องถิ่นในเดินทางไปราชการ สำหรับค่าเบี้ยเลี้ยง ค่าพาหนะ ค่าเช่าที่พัก และค่าใช้จ่ายอื่น ๆ ฯลฯ </t>
  </si>
  <si>
    <t>เพื่อจ่ายเป็น ค่าใช้จ่ายในการเลือกตั้งขององค์กรบริหารส่วนตำบลตามที่คณะกรรมการการเลือกตั้ง</t>
  </si>
  <si>
    <t xml:space="preserve">เพื่อจ่ายเป็น ค่าใช้จ่ายในการอบรม การเดินทาง การเช่าเหมารถ ค่าที่พัก ค่าอาหารฯลฯ  </t>
  </si>
  <si>
    <t>ทัศนศึกษาดูงานเพิ่มประสิทธิภาพและประสิทธิผลการบริหารงาน,ปฏิบัติงาน และการดำเนินงาน</t>
  </si>
  <si>
    <t xml:space="preserve">ของกลุ่มอาชีพกลุ่มเป้าหมายคณะผู้บริหาร อบต.สมาชิกสภา อบต. ข้าราชการและพนักงานจ้าง </t>
  </si>
  <si>
    <t xml:space="preserve">ผู้นำท้องที่ กลุ่มอาชีพต่าง ๆ นักเรียน และเยาวชนฯลฯ </t>
  </si>
  <si>
    <t xml:space="preserve">เพื่อจ่ายเป็น ค่าบำรุงรักษาหรือซ่อมแซมครุภัณฑ์ที่เป็นทรัพย์สิน หรืออยู่ในความดูแลของ อบต.  </t>
  </si>
  <si>
    <t xml:space="preserve">เช่น รถยนต์ เครื่องถ่ายเอกสาร เครื่องเสียง เครื่องพิมพ์ดีด ฯลฯ  </t>
  </si>
  <si>
    <t xml:space="preserve">เพื่อจ่ายเป็น ค่าวัสดุสำนักงานสำหรับใช้ในการปฏิบัติงาน เช่น  ปากกา ดินสอ กระดาษ แฟ้ม </t>
  </si>
  <si>
    <t>หนังสือพิมพ์ประจำที่ อบต. หนังสือพิมพ์ประจำหมู่บ้าน และเอกสารทางวิชาการต่างๆ ตลอดจน</t>
  </si>
  <si>
    <t xml:space="preserve">เพื่อจ่ายเป็น ค่าวัสดุงานบ้านงานครัว เช่น แปรง ไม้กวาด น้ำยาทำความสะอาด </t>
  </si>
  <si>
    <t xml:space="preserve">เพื่อจ่ายเป็น ค่าซื้อแบตเตอรี่ ยางใน ยางนอก กันชนรถยนต์ และอื่น ๆ ฯลฯ </t>
  </si>
  <si>
    <t xml:space="preserve">เพื่อจ่ายเป็น ค่าน้ำมันเชื้อเพลิง และหล่อลื่น เช่น น้ำมันดีเซล  น้ำมันเบนซิน น้ำมันเครื่อง ฯลฯ </t>
  </si>
  <si>
    <t xml:space="preserve">เพื่อจ่ายเป็น ค่าจัดซื้อวัสดุ ค่าหลอดไฟฟ้า  บลาส สายไฟ  ขาหลอด ฯลฯ </t>
  </si>
  <si>
    <t xml:space="preserve">เพื่อจ่ายเป็น ค่าจัดซื้อเครื่องแต่งกาย อปพร. สำหรับ อปพร. จำนวน  10  คน </t>
  </si>
  <si>
    <t xml:space="preserve">สภาผู้แทนราษฎร  และหรือสมาชิกวุฒิสภาตามที่กฎหมายกำหนด </t>
  </si>
  <si>
    <t xml:space="preserve">เพื่อจ่ายเป็น ค่าไฟฟ้าที่ใช้ประจำอาคารที่ทำการอบต.อาคารศูนย์พัฒนาเด็กเล็ก หรืออาคารสถานที่  </t>
  </si>
  <si>
    <t xml:space="preserve">รวมทั้งไฟฟ้าสาธารณะ ซึ่งอยู่ในความรับผิดชอบขององค์การบริหารส่วนตำบล  </t>
  </si>
  <si>
    <t>เพื่อจ่ายเป็น ค่าน้ำประปาที่ใช้ประจำอาคารที่ทำการ อบต.หรืออาคารสถานที่ซึ่งอยู่ในความดูแล</t>
  </si>
  <si>
    <t>เพื่อจ่ายเป็น ค่าโทรศัพท์สำนักงานและโทรศัพท์เคลื่อนที่ที่ใช้ในราชการ ค่าอินเตอร์เน็ตของ</t>
  </si>
  <si>
    <t>เพื่อจ่ายเป็น ค่าไปรษณีย์ ค่าโทรเลข ค่าธนาณัติ ค่าซื้อดวงตราไปรษณียากร และค่าธรรมเนียม</t>
  </si>
  <si>
    <t xml:space="preserve">ในการจัดส่งหนังสือต่างๆ  สำหรับใช้ในงานขององค์การบริหารส่วนตำบล  </t>
  </si>
  <si>
    <t xml:space="preserve">บาท     </t>
  </si>
  <si>
    <t xml:space="preserve">     งบลงทุน</t>
  </si>
  <si>
    <r>
      <t xml:space="preserve">          </t>
    </r>
    <r>
      <rPr>
        <b/>
        <sz val="16"/>
        <rFont val="TH SarabunPSK"/>
        <family val="2"/>
      </rPr>
      <t xml:space="preserve"> 20,550,000.-   บาท</t>
    </r>
    <r>
      <rPr>
        <sz val="16"/>
        <rFont val="TH SarabunPSK"/>
        <family val="2"/>
      </rPr>
      <t xml:space="preserve"> </t>
    </r>
  </si>
  <si>
    <t>ประมาณการรายรับรวมทั้งสิ้น  20,550,000 บาท  แยกเป็น</t>
  </si>
  <si>
    <t xml:space="preserve">             ค่าใช้จ่ายโครงการส่งเสริม สนับสนุนการอนุรักษ์ฟื้นฟูสิ่งแวดล้อม                  (สำนักปลัด) </t>
  </si>
  <si>
    <t xml:space="preserve">         ประเภทรายจ่ายเพื่อบำรุงรักษาหรือซ่อมแซมทรัพย์สิน</t>
  </si>
  <si>
    <t xml:space="preserve">             ค่าขุดลอกคูคลองภายในตำบล  (ส่วนโยธา)</t>
  </si>
  <si>
    <t>แผนงานงบกลาง</t>
  </si>
  <si>
    <t xml:space="preserve">     หมวดงบกลาง</t>
  </si>
  <si>
    <t xml:space="preserve">         ประเภทเงินสมทบกองทุนประกันสังคม</t>
  </si>
  <si>
    <t xml:space="preserve">         ประเภทเบี้ยยังชีพผู้ป่วยเอดส์</t>
  </si>
  <si>
    <t xml:space="preserve">         ประเภทเงินทุนการศึกษา</t>
  </si>
  <si>
    <t xml:space="preserve">         ประเภทเงินสมทบระบบหลักประกันสุขภาพระดับตำบล</t>
  </si>
  <si>
    <t xml:space="preserve">         ประเภทเงินสำรองจ่าย</t>
  </si>
  <si>
    <t xml:space="preserve">         ประเภทเงินช่วยพิเศษ</t>
  </si>
  <si>
    <t xml:space="preserve">         ประเภทสมทบโครงการเศรษฐกิจชุม</t>
  </si>
  <si>
    <t xml:space="preserve">         ประเภทเงินสมทบกองทุนสวัสดิการชุมชน</t>
  </si>
  <si>
    <t xml:space="preserve">     รวมหมวดงบกลาง</t>
  </si>
  <si>
    <t xml:space="preserve">     หมวดบำเหน็จ/บำนาญ</t>
  </si>
  <si>
    <t xml:space="preserve">         ประเภทเงินสมทบกองทุนบำเหน็จบำนาญข้าราชการส่วนท้องถิ่น (ก.บ.ท.)</t>
  </si>
  <si>
    <t xml:space="preserve">            ประเภทค่าน้ำประปา</t>
  </si>
  <si>
    <t xml:space="preserve">           ประเภทค่าเช่าบ้าน</t>
  </si>
  <si>
    <t xml:space="preserve">     งบดำเนินงาน  (530000)</t>
  </si>
  <si>
    <t xml:space="preserve">               ค่าใช้จ่ายในการดำเนินงาน อปพร./อรบ.</t>
  </si>
  <si>
    <t>รวมหมวดค่าตอบแทนใช้สอยและใช้สอย</t>
  </si>
  <si>
    <t xml:space="preserve">          โครงการเยี่ยมบ้านผู้สูงอายุมุสลิม</t>
  </si>
  <si>
    <t>รวมงานไฟฟ้าถนน</t>
  </si>
  <si>
    <t xml:space="preserve">              ค่าใช้จ่ายในการดำเนินงานด้านอาชีพให้เยาวชนกลุ่มเสี่ยงในเขต                   ตำบลดอน</t>
  </si>
  <si>
    <t xml:space="preserve">              อุดหนุนโครงการจัดหาวัสดุอุปกรณ์(ชุดตรวจหาสารเสพติดในปัสสาวะ)</t>
  </si>
  <si>
    <t>รวมงานบริหารทั่วไปเกี่ยวกับอุตสาหกรรมและการโยธา</t>
  </si>
  <si>
    <t xml:space="preserve">     รวมงบรายจ่ายอื่น</t>
  </si>
  <si>
    <t xml:space="preserve">     รวมหมวดบำเหน็จ/บำนาญ</t>
  </si>
  <si>
    <t>รวมงานงบกลาง</t>
  </si>
  <si>
    <t>รวมแผนงานงบกลาง</t>
  </si>
  <si>
    <t xml:space="preserve">             ค่าใช้จ่ายในโครงการค่ายเยาวชนภาคฤดูร้อนตำบลดอน</t>
  </si>
  <si>
    <t xml:space="preserve">             รถบรรทุกเทท้ายติดตั้งเครนไฮดรอลิคพร้อมกระเช้าซ่อมไฟฟ้า</t>
  </si>
  <si>
    <t xml:space="preserve">              ค่าใช้จ่ายตามโครงการจัดค่ายปรับเปลี่ยนพฤติกรรมให้กับเยาวชน                 กลุ่มเสพและกลุ่มเสี่ยงยาเสพติด</t>
  </si>
  <si>
    <t xml:space="preserve">              ค่าใช้จ่ายในการส่งเสริมและสนับสนุนการพัฒนาคุณภาพชีวิต                      คนชราคนพิการ ผู้ด้อยโอกาส</t>
  </si>
  <si>
    <t xml:space="preserve">           ประเภทรายจ่ายเพื่อให้ได้มาซึ่งบริการ</t>
  </si>
  <si>
    <t xml:space="preserve">                ค่าจ้างเหมาบริการ</t>
  </si>
  <si>
    <t xml:space="preserve">                ค่าตรวจสุขภาพประจำปี               </t>
  </si>
  <si>
    <t xml:space="preserve">           ประเภทรายจ่ายเกี่ยวกับการรับรองและพิธีการ</t>
  </si>
  <si>
    <t xml:space="preserve">                ค่าธรรมเนียมและค่าลงทะเบียน</t>
  </si>
  <si>
    <t xml:space="preserve">                ค่าจ้างนักเรียน นักศึกษา </t>
  </si>
  <si>
    <t>แผนงานเสริมสร้างความเข้มแข็งของชุมชน</t>
  </si>
  <si>
    <t>งานส่งเสริมและสนับสนุนความเข้มแข็งของชุมชน</t>
  </si>
  <si>
    <r>
      <t>“แก้ไขปัญหายาเสพติด”</t>
    </r>
    <r>
      <rPr>
        <sz val="16"/>
        <rFont val="TH SarabunPSK"/>
        <family val="2"/>
      </rPr>
      <t xml:space="preserve"> ประกอบด้วย โรงเรียนบ้านดอน (นุ้ยนิธยาคาร) จำนวน 15,000 บาท  </t>
    </r>
  </si>
  <si>
    <t>งบประมาณรายจ่ายทั่วไป</t>
  </si>
  <si>
    <t>1.1.1</t>
  </si>
  <si>
    <t>รายจ่ายที่จ่ายจากเงินอุดหนุนที่รัฐบาลให้โดยระบุวัตถุประสงค์</t>
  </si>
  <si>
    <t xml:space="preserve">เพื่อจ่ายเป็น ค่าใช้จ่ายในการแข่งขันกีฬาศูนย์พัฒนาเด็กเล็กองค์การบริหารส่วนตำบลดอนจำนวน </t>
  </si>
  <si>
    <t>4.1 ค่าจัดซื้อเสื้อกีฬาเด็กเล็ก</t>
  </si>
  <si>
    <t xml:space="preserve">            5. ประเภทค่าวัสดุคอมพิวเตอร์ (331400)</t>
  </si>
  <si>
    <t xml:space="preserve">ปุ๋ย พันธุ์พืช ฯลฯ  ตั้งจ่ายจากเงินอุดหนุนทั่วไป ปรากฏในด้านบริการชุมชนและสังคม (00200) </t>
  </si>
  <si>
    <t xml:space="preserve">            6. ค่าวัสดุการศึกษาเด็กเล็ก (331500)  </t>
  </si>
  <si>
    <t>เพื่อจ่ายเป็น ค่าวัสดุการศึกษาต่างๆ เช่น  สมุด  ดินสอ ฯลฯ  ให้กับศูนย์พัฒนาเด็กเล็กมัสยิด</t>
  </si>
  <si>
    <t>เพื่อจ่ายเป็น ค่าใช้จ่ายในการจัดงานลอยกระทงตำบลดอน ประจำปี 2557 เช่น ค่าอาหาร  เครื่องดื่ม</t>
  </si>
  <si>
    <t>ในกิจกรรมดังกล่าว ตั้งจ่ายจากเงินอุดหนุนทั่วไป   ปรากฏในด้านบริการชุมชนและสังคม (00200)</t>
  </si>
  <si>
    <t xml:space="preserve">       หมวดเงินอุดหนุน (560000)</t>
  </si>
  <si>
    <t xml:space="preserve">      งบเงินอุดหนุน </t>
  </si>
  <si>
    <t xml:space="preserve">    งบเงินอุดหนุน (560000)</t>
  </si>
  <si>
    <t xml:space="preserve">1.1  อุดหนุนโครงการงานเมาลิดกลางอำเภอปะนาเระ    </t>
  </si>
  <si>
    <t>เพื่อจ่ายเป็น ค่าใช้จ่ายในการจัดงานเมาลิดกลางอำเภอปะนาเระให้กับที่ทำการปกครองอำเภอปะนาเระ</t>
  </si>
  <si>
    <t>“จะดำเนินโครงการเมื่อได้รับความเห็นชอบจากคณะอนุกรรมการอำนวยการฯ ระดับจังหวัด "</t>
  </si>
  <si>
    <t xml:space="preserve">1.2  อุดหนุนโครงการประกวดทดสอบมหาคัมภีร์อัล-กรุอ่านและอนาเซดระดับตาดีกา </t>
  </si>
  <si>
    <t>เพื่อจ่ายเป็น ค่าอุดหนุนโครงการประกวดทดสอบมหาคัมภีร์อัล-กรุอ่านและอนาเซด ระดับตาดีกา</t>
  </si>
  <si>
    <t xml:space="preserve">ให้กับที่ทำการปกครองอำเภอปะนาเระ  ตั้งจ่ายจากเงินอุดหนุนทั่วไป ปรากฏในด้านบริการชุมชน  </t>
  </si>
  <si>
    <t>และสังคม (00200) “จะดำเนินการเมื่อได้รับความเห็นชอบจากคณะอนุกรรมการระดับจังหวัด”</t>
  </si>
  <si>
    <t xml:space="preserve">2.1  อุดหนุนโครงการจัดงานประเพณีลาซัง </t>
  </si>
  <si>
    <t xml:space="preserve">เพื่อจ่ายเป็น ค่าใช้จ่ายในการดำเนินการจัดกิจกรรมประเพณีลาซัง หมู่ที่ 3,4,5 และ 6 หมู่บ้านละ </t>
  </si>
  <si>
    <t>5,000 บาท ตั้งจ่ายจากเงินอุดหนุนทั่วไป ปรากฏในด้านบริการชุมชนและสังคม (00200)</t>
  </si>
  <si>
    <t xml:space="preserve">2.2  อุดหนุนโครงการสอนธรรมในมัสยิดและวัด </t>
  </si>
  <si>
    <t>เพื่อจ่ายเป็น ค่าใช้จ่ายในการดำเนินการจัดกิจกรรมสอนธรรมในมัสยิดและวัด จำนวน 6 แห่ง</t>
  </si>
  <si>
    <r>
      <t>แห่งละ  3,000 บาท</t>
    </r>
    <r>
      <rPr>
        <b/>
        <sz val="16"/>
        <rFont val="TH SarabunPSK"/>
        <family val="2"/>
      </rPr>
      <t>“แก้ไขปัญหายาเสพติด”</t>
    </r>
    <r>
      <rPr>
        <sz val="16"/>
        <rFont val="TH SarabunPSK"/>
        <family val="2"/>
      </rPr>
      <t xml:space="preserve">  ตั้งจ่ายจากเงินอุดหนุนทั่วไป </t>
    </r>
  </si>
  <si>
    <t>2.3  อุดหนุนโครงการจัดงานวันฮารีรายอในตำบลดอน</t>
  </si>
  <si>
    <t xml:space="preserve">เพื่อจ่ายเป็น ค่าดำเนินการจัดงานวันฮารีรายอให้กับมัสยิดดารุลเราะห์มัด(คลองตาติง) </t>
  </si>
  <si>
    <t xml:space="preserve">จำนวน 7,000 บาท มัสยิดสุเหร่าคลองบือเร๊ะ จำนวน 8,000 บาท มัสยิดกือลองยะมะแต จำนวน </t>
  </si>
  <si>
    <t xml:space="preserve">10,000  บาท  ตั้งจ่ายจากเงินอุดหนุนทั่วไป ปรากฏในด้านบริการชุมชนและสังคม (00200) </t>
  </si>
  <si>
    <t>2.4  อุดหนุนโครงการจัดงานเมาลิดในตำบลดอน</t>
  </si>
  <si>
    <t xml:space="preserve">เพื่อจ่ายเป็น ค่าดำเนินการจัดงานเมาลิดให้กับมัสยิดดารูลเราะห์มัด (คลองตาติง จำนวน 10,000 บาท </t>
  </si>
  <si>
    <t xml:space="preserve">เพื่อจ่ายเป็น ค่าดำเนินกิจกรรมในโครงการวันอิสเราะห์มิเราะห์ในตำบลดอน  </t>
  </si>
  <si>
    <t xml:space="preserve">เพื่อจ่ายเป็น ค่าดำเนินกิจกรรมตามโครงการกอตัมอัลกุรอาน สำหรับ 4 มัสยิด ในตำบลดอน  </t>
  </si>
  <si>
    <t xml:space="preserve">เพื่อจ่ายเป็น ค่าใช้จ่ายสำหรับให้บริการประชาชนได้บริโภคในการเดินทางมาติดต่อราชการ </t>
  </si>
  <si>
    <t xml:space="preserve">เช่น ค่าจัดซื้อน้ำดื่ม น้ำแข็ง เครื่องดื่มกาแฟฯ ตั้งจ่ายจากเงินอุดหนุนทั่วไป </t>
  </si>
  <si>
    <t>1.2 โครงการเยี่ยมบ้านผู้สูงอายุมุสลิม</t>
  </si>
  <si>
    <t xml:space="preserve">            อุดหนุนโครงการขยายเขตระบบจำหน่ายไฟฟ้า สายหน้าบ้านนายธนู -            บ้านนายสันติ หมู่ที่ 4 </t>
  </si>
  <si>
    <t xml:space="preserve">             ค่าใช้จ่ายในการจัดพิมพ์ปฏิทินวันขึ้นปีใหม่  (สำนักปลัด)</t>
  </si>
  <si>
    <t xml:space="preserve">             ค่าใช้จ่ายในการจัดพิมพ์ปฏิทินและป้ายต้อนรับในเดือนรอมฎอน                   (สำนักปลัด)</t>
  </si>
  <si>
    <t xml:space="preserve">             โครงการเข้าพิธีสุนัตหมู่ในตำบลดอน</t>
  </si>
  <si>
    <t xml:space="preserve">             โครงการประเพณีการแข่งขันนกกรงหัวจุก ตำบลดอน</t>
  </si>
  <si>
    <t xml:space="preserve">             โครงการประเพณีสงกรานต์ตำบลดอน</t>
  </si>
  <si>
    <t xml:space="preserve">             โครงการประเพณีวันสารทเดือนสิบตำบลดอน</t>
  </si>
  <si>
    <t xml:space="preserve">             โครงการต้อนรับเดือนรอมฎอน</t>
  </si>
  <si>
    <t xml:space="preserve">             โครงการสอนคัมภีร์อัลกุรอ่านให้กับเด็กและเยาวชน</t>
  </si>
  <si>
    <t xml:space="preserve">             โครงการประเพณีเข้าพรรษา</t>
  </si>
  <si>
    <t xml:space="preserve">             โครงการประเพณีชักพระตำบลดอน ประจำปี 2557</t>
  </si>
  <si>
    <t xml:space="preserve">             โครงการวันลอยกระทงตำบลดอน</t>
  </si>
  <si>
    <t xml:space="preserve">             โครงการจัดงานวันกวนอาซูรอในตำบลดอน</t>
  </si>
  <si>
    <t xml:space="preserve">     งบเงินอุดหนุน </t>
  </si>
  <si>
    <t xml:space="preserve">     หมวดเงินอุดหนุน </t>
  </si>
  <si>
    <t xml:space="preserve">         ประเภทเงินอุดหนุนส่วนราชการ</t>
  </si>
  <si>
    <t xml:space="preserve">             อุดหนุนโครงการประกวดทดสอบมหาคัมภีร์อัล-กรุอ่านและอนาเซด               ระดับตาดีกา </t>
  </si>
  <si>
    <t xml:space="preserve">             อุดหนุนโครงการงานเมาลิดกลางอำเภอปะนาเระ</t>
  </si>
  <si>
    <t>เพื่อจ่ายเป็น ค่าใช้จ่ายในการดำเนินการจัดกิจกรรมการแข่งขันกีฬามุสลิมสัมพันธ์ เช่น การจัดซื้อ</t>
  </si>
  <si>
    <t>ยาเสพติด เช่น ค่าตอบแทนคณะกรรมการตัดสิน ค่าเครื่องแต่งกายชุดกีฬา ฯลฯ หรือค่าใช้จ่ายอื่น ๆ</t>
  </si>
  <si>
    <t xml:space="preserve">ที่จำเป็นในกิจกรรมดังกล่าว ตั้งจ่ายจากเงินรายได้  ปรากฏในด้านบริการชุมชนและสังคม  (00200) </t>
  </si>
  <si>
    <t>เพื่อจ่ายเป็น ค่าใช้จ่ายในการจัดส่งนักกีฬาเข้าร่วมการแข่งขันกีฬาต่าง ๆ ในระดับอำเภอ หรือ จังหวัด</t>
  </si>
  <si>
    <t>และ การเข้าร่วมการจัดการแข่งขันกีฬาสตรี   “แก้ปัญหายาเสพติด” เช่น ค่าเครื่องแต่งกายชุดกีฬา</t>
  </si>
  <si>
    <t>ค่าพาหนะ ค่าอาหาร และเครื่องดื่ม  ฯลฯ  หรือค่าใช้จ่ายอื่น ๆ ที่จำเป็นในกิจกรรมดังกล่าว</t>
  </si>
  <si>
    <t>1.3  โครงการแข่งขันกีฬามุสลิมสัมพันธ์</t>
  </si>
  <si>
    <t>ตั้งจ่ายจากเงินอุดหนุนทั่วไป  ปรากฏในด้าน บริการชุมชน และสังคม (00200)</t>
  </si>
  <si>
    <t>1.4 โครงการแข่งขันกีฬาผู้สูงอายุตำบลดอน</t>
  </si>
  <si>
    <t>เพื่อจ่ายเป็น ค่าใช้จ่ายในการดำเนินการจัดกิจกรรมการแข่งขันกีฬาผู้สูงอายุตำบลดอน เช่น การจัดซื้อ</t>
  </si>
  <si>
    <t>ชุดกีฬา ค่าจัดทำป้ายไวนิล ค่าจัดซื้อของรางวัล ค่าตอบแทนกรรมการ หรือค่าใช้จ่ายอื่นๆ ที่จำเป็น</t>
  </si>
  <si>
    <t xml:space="preserve">เพื่อจ่ายเป็น ค่าจัดซื้อวัสดุอุปกรณ์กีฬาสำหรับใช้การแข่งขันกีฬาและมอบให้กับศูนย์กีฬาต่างๆ ฯลฯ  </t>
  </si>
  <si>
    <t xml:space="preserve">            1. ประเภทค่าวัสดุกีฬา  (331300) </t>
  </si>
  <si>
    <t xml:space="preserve">         หมวดเงินอุดหนุน (560000)</t>
  </si>
  <si>
    <t xml:space="preserve">1.1  อุดหนุนโครงการแข่งขันกีฬา - กรีฑา ปะนาเระสัมพันธ์   </t>
  </si>
  <si>
    <t>เพื่อจ่ายเป็น ค่าใช้จ่ายกิจกรรมการแข่งขันกีฬา - กรีฑา อำเภอต่อต้านยาเสพติด ให้กับที่ทำการ</t>
  </si>
  <si>
    <t>อำนวยการฯ ระดับจังหวัด"</t>
  </si>
  <si>
    <t>บริการชุมชนและสังคม (00200) “ จะดำเนินโครงการเมื่อได้รับความเห็นชอบจากคณะอนุกรรมการ</t>
  </si>
  <si>
    <t>ปกครองอำเภอปะนาเระ “แก้ไขปัญหายาเสพติด” ตั้งจ่ายจากเงินอุดหนุนทั่วไป ปรากฏในด้าน</t>
  </si>
  <si>
    <t xml:space="preserve">1.2  อุดหนุนโครงการแข่งขันกีฬานักเรียน เยาวชนต้านยาเสพติดภายในตำบล       </t>
  </si>
  <si>
    <t xml:space="preserve">เพื่อจ่ายเป็น ค่าใช้จ่ายในการจัดกิจกรรมแข่งขันกีฬาสีของนักเรียน เยาวชนต้านยาเสพติดภายในตำบล </t>
  </si>
  <si>
    <t xml:space="preserve">เยาวชนของตำบล 15,000 บาท ตั้งจ่ายจากเงินอุดหนุนทั่วไป </t>
  </si>
  <si>
    <t xml:space="preserve">ปรากฏในด้านบริการชุมชนและสังคม (00200)   </t>
  </si>
  <si>
    <t xml:space="preserve">            2. ประเภทเงินอุดหนุนกิจการที่เป็นสาธารณประโยชน์ (310400)</t>
  </si>
  <si>
    <t>2.1 อุดหนุนโครงการกีฬาสีโรงเรียนตาดีกา</t>
  </si>
  <si>
    <t>เพื่อจ่ายเป็น ค่าดำเนินกิจกรรมโครงการกีฬาสีร.ร.ตาดีกาดารุลนาอีม  ม.2  เป็นเงิน  7,000 บาท</t>
  </si>
  <si>
    <t>ร.ร.ตาดีกาคลองตาติง  ม.1 เป็นเงิน  7,000 บาท ร.ร.ตาดีกาคลองบือเร๊ะ  ม.1  เป็นเงิน 7,000 บาท</t>
  </si>
  <si>
    <t xml:space="preserve">ตั้งจ่ายจากเงินอุดหนุนทั่วไป ปรากฏในด้านบริการชุมชนและสังคม (00200)  </t>
  </si>
  <si>
    <t>เพื่อจ่ายเป็น ค่าใช้จ่ายในการดำเนินการจัดกิจกรรมการเยี่ยมบ้านผู้สูงอายุมุสลิม เช่น การจัดซื้อ</t>
  </si>
  <si>
    <t>เครื่องอุปโภคบริโภคที่จำเป็น หรือค่าใช้จ่ายอื่นๆ ที่จำเป็น ฯลฯ ตั้งจ่ายจากเงินอุดหนุนทั่วไป</t>
  </si>
  <si>
    <t>1.3  โครงการประเพณีสงกรานต์ตำบลดอน</t>
  </si>
  <si>
    <t>เพื่อจ่ายเป็น ค่าใช้จ่ายในการดำเนินการจัดกิจกรรมการแข่งขันนกกรงหัวจุก เช่น การจัดทำป้ายไวนิล</t>
  </si>
  <si>
    <t>จัดซื้อรางวัลการแข่งขัน  ค่าอาหารว่างพร้อมเครื่องดื่ม หรือค่าใช้จ่ายอื่นๆ ที่จำเป็น ฯลฯ</t>
  </si>
  <si>
    <t xml:space="preserve">ตั้งจ่ายจากเงินอุดหนุนทั่วไป ปรากฏในด้านบริการชุมชนและสังคม (00200) </t>
  </si>
  <si>
    <t>ที่ระลึกผู้สูงอายุ ฯลฯ  หรือค่าใช้จ่ายอื่น ๆ ที่จำเป็นในกิจกรรมดังกล่าว ตั้งจ่ายจากเงินอุดหนุนทั่วไป</t>
  </si>
  <si>
    <t>1.4  โครงการประเพณีวันสารทเดือนสิบตำบลดอน</t>
  </si>
  <si>
    <t xml:space="preserve">ฯลฯ หรือค่าใช้จ่ายอื่น ๆ ที่จำเป็นในกิจกรรมดังกล่าว  ตั้งจ่ายจากเงินอุดหนุนทั่วไป </t>
  </si>
  <si>
    <t>ประเภทวัสดุไฟฟ้าและวิทยุ</t>
  </si>
  <si>
    <t>ประเภทวัสดุเครื่องแต่งกาย</t>
  </si>
  <si>
    <t>ประเภทวัสดุอื่น ๆ</t>
  </si>
  <si>
    <t>ค่าสาธารณูปโภค</t>
  </si>
  <si>
    <t>ประเภทค่าไฟฟ้า</t>
  </si>
  <si>
    <t>ประเภทค่าน้ำประปา</t>
  </si>
  <si>
    <t>ประเภทค่าโทรศัพท์</t>
  </si>
  <si>
    <t>ประเภทค่าไปรษณีย์ ค่าโทรเลข ค่าธนาณัติ ค่าซื้อดวงตราไปรษณียากร</t>
  </si>
  <si>
    <t xml:space="preserve">           ประเภทเงินอุดหนุนส่วนราชการ (610200) </t>
  </si>
  <si>
    <t>เงินอุดหนุน</t>
  </si>
  <si>
    <t>ประเภทเงินอุดหนุนองค์กรปกครองส่วนท้องถิ่นอื่น</t>
  </si>
  <si>
    <t xml:space="preserve">ประเภทเงินอุดหนุนส่วนราชการ </t>
  </si>
  <si>
    <t>ค่าครุภัณฑ์</t>
  </si>
  <si>
    <t>ประเภทครุภัณฑ์สำนักงาน</t>
  </si>
  <si>
    <t>ประเภทครุภัณฑ์คอมพิวเตอร์</t>
  </si>
  <si>
    <t xml:space="preserve">     รวมงานสวัสดิการสังคมและสังคมสงเคราะห์</t>
  </si>
  <si>
    <t xml:space="preserve">          ประเภทรายจ่ายเพื่อให้ได้มาซึ่งบริการ  (320100)</t>
  </si>
  <si>
    <t xml:space="preserve">              ค่าจ้างเหมาบริการทั่วไป</t>
  </si>
  <si>
    <t xml:space="preserve">              ค่าจ้างเหมาบริการดูแลระบบประปา  หมู่ที่  1 หมู่ที่ 2 และหมู่ที่  3</t>
  </si>
  <si>
    <t xml:space="preserve">          ประเภทวัสดุไฟฟ้าและวิทยุ  (330200)</t>
  </si>
  <si>
    <t xml:space="preserve">     หมวดค่าครุภัณฑ์</t>
  </si>
  <si>
    <t xml:space="preserve">         ประเภทเงินอุดหนุนกิจการที่เป็นสาธารณประโยชน์ </t>
  </si>
  <si>
    <t xml:space="preserve">             อุดหนุนโครงการจัดงานประเพณีลาซัง</t>
  </si>
  <si>
    <t xml:space="preserve">             อุดหนุนโครงการสอนธรรมในมัสยิดและวัด </t>
  </si>
  <si>
    <t xml:space="preserve">             อุดหนุนโครงการจัดงานวันฮารีรายอในตำบลดอน</t>
  </si>
  <si>
    <t xml:space="preserve">             อุดหนุนโครงการจัดงานเมาลิดในตำบลดอน</t>
  </si>
  <si>
    <t xml:space="preserve">             อุดหนุนโครงการจัดกิจกรรมวันอิสเราะห์มิเราะห์</t>
  </si>
  <si>
    <t xml:space="preserve">             อุดหนุนโครงการกอตัมอัลกุรอาน</t>
  </si>
  <si>
    <t xml:space="preserve"> งานกีฬาและนันทนาการ </t>
  </si>
  <si>
    <t xml:space="preserve">        ประเภทรายจ่ายเกี่ยวเนื่องกับการปฏิบัติราชการที่ไม่เข้าลักษณะรายจ่าย          หมวดอื่นๆ  </t>
  </si>
  <si>
    <t xml:space="preserve">            ค่าใช้จ่ายในโครงการแข่งขันกีฬาต้านยาเสพติด</t>
  </si>
  <si>
    <t xml:space="preserve">            ค่าใช้จ่ายในการส่งทีมนักกีฬาเข้าร่วมการแข่งขันกีฬาระดับอำเภอ                 หรือจังหวัด</t>
  </si>
  <si>
    <t xml:space="preserve">            โครงการแข่งขันกีฬามุสลิมสัมพันธ์</t>
  </si>
  <si>
    <t xml:space="preserve">            โครงการแข่งขันกีฬาผู้สูงอายุตำบลดอน</t>
  </si>
  <si>
    <t xml:space="preserve">        ประเภทค่าวัสดุกีฬา </t>
  </si>
  <si>
    <t xml:space="preserve">     รวมหมวดเงินอุดหนุน </t>
  </si>
  <si>
    <t xml:space="preserve">     รวมงบเงินอุดหนุน </t>
  </si>
  <si>
    <t>รวมงานศาสนาวัฒนธรรมท้องถิ่น</t>
  </si>
  <si>
    <t xml:space="preserve">     รวมค่าใช้สอย  </t>
  </si>
  <si>
    <t xml:space="preserve">      หมวดเงินอุดหนุน </t>
  </si>
  <si>
    <t xml:space="preserve">          ประเภทเงินอุดหนุนส่วนราชการ</t>
  </si>
  <si>
    <t xml:space="preserve">              อุดหนุนโครงการแข่งขันกีฬา - กรีฑา ปะนาเระสัมพันธ์</t>
  </si>
  <si>
    <t xml:space="preserve">ปรากฏในด้านบริการชุมชนและสังคม (00200)  </t>
  </si>
  <si>
    <t xml:space="preserve">        หมวดค่าครุภัณฑ์</t>
  </si>
  <si>
    <t xml:space="preserve">            1. ประเภทครุภัณฑ์ยานพาหนะและขนส่ง  (410300) </t>
  </si>
  <si>
    <t xml:space="preserve">เพื่อจ่ายเป็น ค่าจัดซื้อรถบรรทุกเทท้ายติดตั้งเครนไฮดรอลิคพร้อมกระเช้าซ่อมไฟฟ้า ชนิด 6 ล้อ  </t>
  </si>
  <si>
    <t xml:space="preserve">ขนาด 4 ตัน จำนวน 1 คัน (ราคาตามท้องตลาด) ตั้งจ่ายจากเงินอุดหนุนทั่วไป </t>
  </si>
  <si>
    <t xml:space="preserve">            1. ประเภทเงินอุดหนุนส่วนราชการ (610200)</t>
  </si>
  <si>
    <t>เพื่อจ่ายเป็น ค่าดำเนินการก่อสร้างขยายเขตระบบจำหน่ายไฟฟ้า สายบ้านโบะบุ - โรงเรียน</t>
  </si>
  <si>
    <t xml:space="preserve">เพื่อจ่ายเป็น ค่าดำเนินการก่อสร้างขยายเขตระบบจำหน่ายไฟฟ้า สายจือลาฆี - สายโต๊ะเน็ง  </t>
  </si>
  <si>
    <t>เพื่อจ่ายเป็น ค่าดำเนินการก่อสร้างขยายเขตระบบจำหน่ายไฟฟ้า สายหน้าบ้านนายธนู - บ้าน</t>
  </si>
  <si>
    <t>เพื่อจ่ายเป็น ค่าดำเนินการก่อสร้างขยายเขตระบบจำหน่ายไฟฟ้า สายป่าโก - ชลประทาน หมู่ที่ 5</t>
  </si>
  <si>
    <t xml:space="preserve">เพื่อจ่ายเป็น ค่าดำเนินการก่อสร้างขยายเขตระบบจำหน่ายไฟฟ้า หน้าบ้านนายอั้น - บ้านนางหรีด  </t>
  </si>
  <si>
    <t xml:space="preserve">แผนงานอุตสาหกรรมและการโยธา (00310) </t>
  </si>
  <si>
    <t xml:space="preserve">                1.1 ค่าบำรุงรักษาหรือซ่อมแซมที่ดินและสิ่งก่อสร้าง  </t>
  </si>
  <si>
    <t xml:space="preserve">เพื่อจ่ายเป็น ค่าบำรุงรักษาหรือซ่อมแซมทรัพย์สินที่เป็นครุภัณฑ์ และวัสดุอื่น ๆ </t>
  </si>
  <si>
    <t>ตั้งจ่ายจากเงินรายได้ ปรากฏในด้านการเศรษฐกิจ (00300)</t>
  </si>
  <si>
    <t>เพื่อจ่ายเป็น ค่าบำรุงรักษาหรือซ่อมแซมที่ดินและสิ่งก่อสร้าง ภายในตำบลดอน</t>
  </si>
  <si>
    <t>เพื่อจ่ายเป็น ค่าขุดลอกคูคลอง หนองบึง ฯลฯ ภายในตำบลดอน ตั้งจ่ายจากเงินอุดหนุนทั่วไป</t>
  </si>
  <si>
    <t xml:space="preserve">ตั้งจ่ายจากเงินอุดหนุนทั่วไป  ปรากฏในด้านบริการชุมชนและสังคม (00200)  </t>
  </si>
  <si>
    <t xml:space="preserve">ปรากฏในด้านการเศรษฐกิจ (00300) </t>
  </si>
  <si>
    <t xml:space="preserve">เพื่อจ่ายเป็นค่าเตรียมอุปกรณ์ การปรับปรุงระบบให้มีความพร้อมที่จะรองรับการปฏิบัติงานในระบบ </t>
  </si>
  <si>
    <t>เพื่อจ่ายเป็น ค่าครองชีพให้พนักงานส่วนตำบลและจ่ายเป็นสวัสดิการสำหรับผู้ปฏิบัติงาน</t>
  </si>
  <si>
    <t xml:space="preserve">     งบบุคลากร (520000)</t>
  </si>
  <si>
    <t>เพื่อจ่ายเป็น ค่าเงินเดือนและเงินปรับปรุงเงินเดือนประจำปีให้แก่พนักงานส่วนตำบล จำนวน  4</t>
  </si>
  <si>
    <t xml:space="preserve">จัดเก็บรายได้ ตั้งจ่ายจากเงินรายได้  ปรากฏในด้านบริหารทั่วไป (00100) </t>
  </si>
  <si>
    <t xml:space="preserve">            1. ประเภทรายจ่ายเงินเดือนพนักงาน (220100)</t>
  </si>
  <si>
    <t>อัตรา คือ หัวหน้าส่วนการคลัง เจ้าพนักงานการเงินและบัญชี เจ้าพนักงานพัสดุ และเจ้าพนักงาน</t>
  </si>
  <si>
    <t xml:space="preserve">            2. ประเภทเงินเพิ่มต่าง ๆ ของพนักงาน(220200)</t>
  </si>
  <si>
    <t xml:space="preserve">              2.1 เงินเดือนประเภทเงินเพิ่มต่าง ๆ ของพนักงานส่วนตำบล               </t>
  </si>
  <si>
    <t xml:space="preserve">ปรากฏในด้านบริหารงานทั่วไป (00100)   </t>
  </si>
  <si>
    <t xml:space="preserve">              2.2 เงินเดือน ประเภทเงินเพิ่มต่าง ๆ ของพนักงานส่วนตำบล                </t>
  </si>
  <si>
    <t xml:space="preserve">              2.3 เงินเดือน ประเภทเงินเพิ่มต่าง ๆ ของพนักงานส่วนตำบล                 </t>
  </si>
  <si>
    <t xml:space="preserve">ปรากฏในด้านบริหารงานทั่วไป (00100) </t>
  </si>
  <si>
    <t xml:space="preserve">         ประเภทรายจ่ายเพื่อบำรุงรักษาหรือซ่อมแซมทรัพย์สิน (320400)</t>
  </si>
  <si>
    <t xml:space="preserve">             ค่าบำรุงรักษาหรือซ่อมแซมที่ดินและสิ่งก่อสร้าง</t>
  </si>
  <si>
    <t>รวมงานก่อสร้างโครงสร้างพื้นฐาน</t>
  </si>
  <si>
    <t>รวมแผนงานอุตสาหกรรมและการโยธา</t>
  </si>
  <si>
    <t>-27-</t>
  </si>
  <si>
    <t>-28-</t>
  </si>
  <si>
    <t>-29-</t>
  </si>
  <si>
    <t>-30-</t>
  </si>
  <si>
    <t>-5-</t>
  </si>
  <si>
    <t>ค่าของเยี่ยมบ้าน ฯลฯ หรือค่าใช้จ่ายอื่น ๆ ที่จำเป็นในกิจกรรมดังกล่าว ตั้งจ่ายจากเงินอุดหนุนทั่วไป</t>
  </si>
  <si>
    <t xml:space="preserve">องค์กรปกครองส่วนท้องถิ่น 1 ส่วน และรัฐบาล 1 ส่วน    ตั้งจ่ายจากเงินอุดหนุนทั่วไป </t>
  </si>
  <si>
    <t>ขององค์การบริหารส่วนตำบลดอน</t>
  </si>
  <si>
    <t>-</t>
  </si>
  <si>
    <t>คำแถลงงบประมาณรายจ่ายประจำปีงบประมาณ พ.ศ. 2557</t>
  </si>
  <si>
    <t>ข้อบัญญัติเรื่องงบประมาณรายจ่าย ประจำปีงบประมาณ พ.ศ. 2557</t>
  </si>
  <si>
    <t>ประจำปีงบประมาณ พ.ศ. 2557</t>
  </si>
  <si>
    <t>พ.ศ. 2557</t>
  </si>
  <si>
    <t>ประกอบร่างข้อบัญญัติงบประมาณรายจ่าย  ประจำปีงบประมาณ พ.ศ. 2557</t>
  </si>
  <si>
    <t>งบประมาณรายจ่าย ประจำปีงบประมาณ พ.ศ. 2557</t>
  </si>
  <si>
    <t>บาท</t>
  </si>
  <si>
    <t>รวม</t>
  </si>
  <si>
    <t xml:space="preserve">ตั้งจ่ายจากเงินรายได้ ปรากฏในด้านบริหารทั่วไป (00100) </t>
  </si>
  <si>
    <t>อำเภอปะนาเระ    จังหวัดปัตตานี</t>
  </si>
  <si>
    <t xml:space="preserve">งานอนุรักษ์แหล่งน้ำและป่าไม้ (00322) </t>
  </si>
  <si>
    <t xml:space="preserve"> </t>
  </si>
  <si>
    <t xml:space="preserve">          ประเภทรายจ่ายเกี่ยวกับการรับรองและพิธีการ</t>
  </si>
  <si>
    <t xml:space="preserve">              ค่าใช้จ่ายในการเดินทางไปราชการ </t>
  </si>
  <si>
    <t xml:space="preserve">              ค่าใช้จ่ายในโครงการสนับสนุนผู้ด้อยโอกาสทางการศึกษา</t>
  </si>
  <si>
    <t xml:space="preserve">              ค่าใช้จ่ายในการจัดทำโครงการส่งเสริมพัฒนาการเด็กเล็ก</t>
  </si>
  <si>
    <t xml:space="preserve">                 โครงการจัดทำแผนการศึกษาเด็กเล็ก</t>
  </si>
  <si>
    <t xml:space="preserve">       รวมค่าใช้สอย</t>
  </si>
  <si>
    <t xml:space="preserve">      ค่าวัสดุ </t>
  </si>
  <si>
    <t xml:space="preserve">         ประเภท ค่าวัสดุสำนักงาน</t>
  </si>
  <si>
    <t xml:space="preserve">         ประเภท ค่าวัสดุงานบ้านงานครัว </t>
  </si>
  <si>
    <t xml:space="preserve">         ประเภท ค่าวัสดุการเกษตร</t>
  </si>
  <si>
    <t xml:space="preserve">         ประเภทวัสดุเครื่องแต่งกาย</t>
  </si>
  <si>
    <t xml:space="preserve">             ค่าจัดซื้อเสื้อกีฬาเด็กเล็ก</t>
  </si>
  <si>
    <t xml:space="preserve">         ประเภทค่าวัสดุคอมพิวเตอร์</t>
  </si>
  <si>
    <t xml:space="preserve">         ประเภทค่าวัสดุไฟฟ้าและวิทยุ</t>
  </si>
  <si>
    <t xml:space="preserve">         ประเภทค่าวัสดุอื่น ๆ</t>
  </si>
  <si>
    <t xml:space="preserve">         ประเภทค่าวัสดุการศึกษาเด็กเล็ก</t>
  </si>
  <si>
    <t xml:space="preserve">       หมวดค่าสาธารณูปโภค  </t>
  </si>
  <si>
    <t xml:space="preserve">         ประเภทค่าไฟฟ้า</t>
  </si>
  <si>
    <t xml:space="preserve">         ประเภทค่าโทรศัพท์</t>
  </si>
  <si>
    <t>รวมงบดำเนิงาน</t>
  </si>
  <si>
    <t>รวมงานบริหารทั่วไปเกี่ยวกับการศึกษา</t>
  </si>
  <si>
    <t xml:space="preserve">       รวมค่าวัสดุ</t>
  </si>
  <si>
    <t xml:space="preserve">         ประเภทค่าบำรุงรักษาและปรับปรุงที่ดินและสิ่งก่อสร้าง</t>
  </si>
  <si>
    <t xml:space="preserve">             รายจ่ายเพื่อบำรุงรักษาซ่อมแซมสิ่งก่อสร้าง</t>
  </si>
  <si>
    <t>หมวดค่าที่ดินและสิ่งก่อสร้าง</t>
  </si>
  <si>
    <t xml:space="preserve">งานระดับก่อนวัยเรียนและประถมศึกษา </t>
  </si>
  <si>
    <t xml:space="preserve">     ค่าใช้สอย  </t>
  </si>
  <si>
    <t xml:space="preserve">             ค่าใช้จ่ายในโครงการวันเด็กแห่งชาติและวันขึ้นปีใหม่</t>
  </si>
  <si>
    <t xml:space="preserve">             ค่าใช้จ่ายโครงการบัณฑิตน้อย</t>
  </si>
  <si>
    <t xml:space="preserve">             ค่าใช้จ่ายโครงการเยี่ยมบ้านเด็ก</t>
  </si>
  <si>
    <t xml:space="preserve">             ค่าใช้จ่ายโครงการประชุมและอบรมผู้ปกครอง</t>
  </si>
  <si>
    <t xml:space="preserve">            2. ประเภทค่าเช่าบ้าน (310400)  </t>
  </si>
  <si>
    <t xml:space="preserve">            3. ประเภทเงินช่วยเหลือการศึกษาบุตร (310500) </t>
  </si>
  <si>
    <t xml:space="preserve">            4. ประเภทเงินช่วยเหลือค่ารักษาพยาบาล (310600)  </t>
  </si>
  <si>
    <t xml:space="preserve">            5. ประเภทค่าตอบแทนผู้ปฏิบัติราชการอันเป็นประโยชน์แก่องค์กรปกครองส่วนท้องถิ่น (310100)</t>
  </si>
  <si>
    <t xml:space="preserve">            2. ประเภทเงินช่วยเหลือค่ารักษาพยาบาล (310600)  </t>
  </si>
  <si>
    <t xml:space="preserve">เพื่อจ่ายเป็น ค่ารักษาพยาบาลให้แก่พนักงานส่วนตำบล ตั้งจ่ายจากเงินรายได้  </t>
  </si>
  <si>
    <t xml:space="preserve">            3. ประเภทค่าตอบแทนผู้ปฏิบัติราชการอันเป็นประโยชน์แก่องค์กรปกครองส่วนท้องถิ่น (310100)</t>
  </si>
  <si>
    <t xml:space="preserve">         ประเภทเงินช่วยเหลือค่ารักษาพยาบาล</t>
  </si>
  <si>
    <t>ของขวัญ ของรางวัล ฯลฯ หรือค่าใช้จ่ายอื่น ๆ ที่จำเป็นในกิจกรรมดังกล่าว ตั้งจ่ายจากเงินรายได้</t>
  </si>
  <si>
    <t xml:space="preserve">            1. ประเภทรายจ่ายเกี่ยวเนื่องกับการปฏิบัติราชการที่ไม่เข้าลักษณะรายจ่ายหมวดอื่นๆ   </t>
  </si>
  <si>
    <t xml:space="preserve">เพื่อจ่ายเป็น ค่าใช้จ่ายในการจัดโครงการค่ายเยาวชนภาคฤดูร้อนตำบลดอน  เช่น ค่าอาหาร </t>
  </si>
  <si>
    <t>อาหารว่างพร้อมเครื่องดื่ม  ค่าวิทยากร   ฯลฯ  หรือค่าใช้จ่ายอื่น ๆ  ที่จำเป็นในกิจกรรมดังกล่าว</t>
  </si>
  <si>
    <t xml:space="preserve">งานบริหารทั่วไปเกี่ยวกับอุตสาหกรรมและการโยธา  (00311)  </t>
  </si>
  <si>
    <t xml:space="preserve">งานก่อสร้างโครงสร้างพื้นฐาน (00312)  </t>
  </si>
  <si>
    <t>ค่าตอบแทนรองประธานสภา อบต.</t>
  </si>
  <si>
    <t>ค่าตอบแทนเลขานุการสภา อบต.</t>
  </si>
  <si>
    <t xml:space="preserve">ตั้งจ่ายจากเงินรายได้  ปรากฏในด้านบริหารทั่วไป (00100) </t>
  </si>
  <si>
    <t xml:space="preserve">    </t>
  </si>
  <si>
    <t xml:space="preserve">          ประเภทเงินเดือนพนักงาน</t>
  </si>
  <si>
    <t>-6-</t>
  </si>
  <si>
    <t>-7-</t>
  </si>
  <si>
    <t>-8-</t>
  </si>
  <si>
    <t>เพื่อจ่ายเป็น ค่าดำเนินการก่อสร้างขยายเขตระบบจำหน่ายไฟฟ้า สายบ้านนายบุญเกลี้ยง - บ้าน</t>
  </si>
  <si>
    <t xml:space="preserve">เพื่อจ่ายเป็น ค่าเงินเดือนและเงินปรับปรุงเงินเดือนประจำปีให้พนักงานส่วนตำบล จำนวน 3 อัตรา </t>
  </si>
  <si>
    <t xml:space="preserve">ตั้งจ่ายจากเงินรายได้ ปรากฎในด้านบริการชุมชนและสังคม (00200)  </t>
  </si>
  <si>
    <t>27 ชุด และศูนย์พัฒนาเด็กเล็กบ้านคลองยะมะแต  จำนวน 27 ชุด ชุดละ 200 บาท</t>
  </si>
  <si>
    <t xml:space="preserve">บ้านคลองยะมะแต จำนวน  27 คน และ ศูนย์พัฒนาเด็กเล็ก อบต.ดอน จำนวน 27 คน  </t>
  </si>
  <si>
    <t xml:space="preserve">ตั้งจ่ายจากเงินอุดหนุนทั่วไป  ปรากฏในด้านบริการชุมชนและสังคม (00200) </t>
  </si>
  <si>
    <t xml:space="preserve">         1)  โรงเรียนบ้านดอน (นุ้ยนิธยาคาร) นักเรียน  132  คน  จำนวน  260 วัน อัตราคนละ </t>
  </si>
  <si>
    <t xml:space="preserve">        3)   โรงเรียนบ้านราวอ  นักเรียน  157  คน  จำนวน  260  วัน  อัตราคนละ  7  บาท/วัน </t>
  </si>
  <si>
    <t xml:space="preserve">เพื่อจ่ายเป็น ค่าจัดซื้ออาหารเสริม(นม) ให้กับเด็กเล็กศูนย์พัฒนาเด็กเล็ก อบต.ดอนจำนวน  27  คน </t>
  </si>
  <si>
    <t>1.1  โครงการเข้าพิธีสุนัตหมู่ในตำบลดอน</t>
  </si>
  <si>
    <t>1.2  โครงการประเพณีการแข่งขันนกกรงหัวจุก ตำบลดอน</t>
  </si>
  <si>
    <t>ชุดกีฬา ค่าจัดทำป้ายไวนิล ค่าจัดซื้อถ้วยรางวัล ค่าตอบแทนกรรมการ หรือค่าใช้จ่ายอื่นๆ ที่จำเป็น</t>
  </si>
  <si>
    <t>เพื่อจ่ายเป็น ค่าใช้จ่ายในการจัดงานประเพณีสงกรานต์ตำบลดอน ประจำปี 2557  เช่น ค่าของ</t>
  </si>
  <si>
    <t>ค่าตอบแทนคณะกรรมการ  ค่าของรางวัล  ค่าพวงมาลัย ฯลฯ  หรือค่าใช้จ่ายอื่น ๆ ที่จำเป็น</t>
  </si>
  <si>
    <t>เพื่อจ่ายเป็น ค่าใช้จ่าย ในโครงการแข่งขันกีฬาต้านยาเสพติด ดอนเกมส์ ประจำปี  2557  ของ</t>
  </si>
  <si>
    <t xml:space="preserve">            4. ประเภทเงินอื่นๆ  (221100)</t>
  </si>
  <si>
    <t xml:space="preserve">            ประเภทรายจ่ายเกี่ยวเนื่องกับการปฏิบัติราชการที่ไม่เข้าลักษณะ                  รายจ่ายหมวดอื่น ๆ</t>
  </si>
  <si>
    <t xml:space="preserve">                ค่ารับรองในการต้อนรับบุคคล หรือคณะบุคคล</t>
  </si>
  <si>
    <t xml:space="preserve">                ค่าเลี้ยงรับรองในการประชุมสภา อบต.หรือคณะกรรมการ                         หรือคณะอนุกรรมการ</t>
  </si>
  <si>
    <t xml:space="preserve">                ค่าใช้จ่ายในการจัดซื้อพวงมาลากิจกรรมวันสำคัญ งานรัฐพิธี</t>
  </si>
  <si>
    <t xml:space="preserve">                ค่าใช้จ่ายในการจัดซื้อพวงหรีด</t>
  </si>
  <si>
    <t xml:space="preserve">                 ค่าใช้จ่ายโครงการในการเดินทางและส่งเสริมสนับสนุนการ                        ทัศนศึกษาดูงานนอกสถานที่</t>
  </si>
  <si>
    <t xml:space="preserve">                อุดหนุนโครงการสนับสนุนงบประมาณจัดซื้อจัดจ้าง ค่าซ่อม                       บำรุงรักษา จัดหาวัสดุครุภัณฑ์  </t>
  </si>
  <si>
    <t xml:space="preserve">                อุดหนุนโครงการส่งเสริมและพัฒนาองค์กรลูกเสือชาวบ้านจังหวัด                 ปัตตานี ประจำปี 2557</t>
  </si>
  <si>
    <t xml:space="preserve">          ประเภทค่าตอบแทนผู้ปฏิบัติราชการอันเป็นประโยชน์แก่องค์กร                   ปกครองส่วนท้องถิ่น</t>
  </si>
  <si>
    <t xml:space="preserve">          ประเภทรายจ่ายเกี่ยวเนื่องกับการปฏิบัติราชการที่ไม่เข้าลักษณะ                  รายจ่ายหมวดอื่นๆ (320300) </t>
  </si>
  <si>
    <t xml:space="preserve">           ประเภทรายจ่ายเกี่ยวเนื่องกับการปฏิบัติราชการที่ไม่เข้าลักษณะ                  รายจ่ายหมวดอื่นๆ</t>
  </si>
  <si>
    <t xml:space="preserve">          ประเภทรายจ่ายเกี่ยวเนื่องกับการปฏิบัติราชการที่ไม่เข้าลักษณะ                  รายจ่ายหมวดอื่นๆ   </t>
  </si>
  <si>
    <t xml:space="preserve">         ประเภทรายจ่ายเกี่ยวเนื่องกับการปฏิบัติราชการที่ไม่เข้าลักษณะรายจ่าย         หมวดอื่นๆ </t>
  </si>
  <si>
    <t>เงินรางวัลในการจัดกิจกรรมต่างๆ ค่าพวงมาลัย ค่าช่อดอกไม้ และพวงมาลา ค่าเลี้ยงรับรอง</t>
  </si>
  <si>
    <t xml:space="preserve">คณะกรรมการหรือค่าใช้จ่ายในการจัดอบรมและสัมมนา ฯลฯ  ตั้งจ่ายจากเงินรายได้ </t>
  </si>
  <si>
    <t>ปรากฏในด้านบริหารงานทั่วไป (00100)</t>
  </si>
  <si>
    <t xml:space="preserve">            3. ประเภทรายจ่ายเกี่ยวเนื่องกับการปฏิบัติราชการที่ไม่เข้าลักษณะรายจ่ายหมวดอื่นๆ (320300) </t>
  </si>
  <si>
    <t xml:space="preserve">              3.1  ค่าใช้จ่ายในการเดินทางไปราชการในราชอาณาจักรและนอกราชอาณาจักร   </t>
  </si>
  <si>
    <t>เพื่อจ่ายเป็น ค่าเบี้ยเลี้ยง เดินทาง ค่าพาหนะ   ค่าเช่าที่พักและค่าใช้จ่ายอื่นๆ  ในการเดินทาง</t>
  </si>
  <si>
    <t xml:space="preserve">              3.2  ค่าใช้จ่ายในการจัดทำแผนที่ภาษีและทะเบียนทรัพย์สิน</t>
  </si>
  <si>
    <t>เพื่อจ่ายเป็น สำหรับจ่ายเป็นค่าใช้จ่ายในการจัดทำแผนที่ภาษีและทะเบียนทรัพย์สิน ได้ แก่</t>
  </si>
  <si>
    <t xml:space="preserve">การจัดทำแผนที่แม่บทการทำแผนที่ภาษี การสำรวจภาคสนาม และการจัดทำทะเบียนทรัพย์สิน                                    </t>
  </si>
  <si>
    <t xml:space="preserve">และค่าใช้จ่ายอื่นๆ ที่จำเป็นต้องจ่ายในการจัดทำแผนที่ภาษี ตั้งจ่ายจากเงินอุดหนุนทั่วไป                         </t>
  </si>
  <si>
    <r>
      <t xml:space="preserve">ปรากฏในด้านบริหารงานทั่วไป (00100) </t>
    </r>
    <r>
      <rPr>
        <b/>
        <sz val="16"/>
        <rFont val="TH SarabunPSK"/>
        <family val="2"/>
      </rPr>
      <t xml:space="preserve">      </t>
    </r>
    <r>
      <rPr>
        <sz val="16"/>
        <rFont val="TH SarabunPSK"/>
        <family val="2"/>
      </rPr>
      <t xml:space="preserve">                          </t>
    </r>
  </si>
  <si>
    <t xml:space="preserve">ไปราชการหรือไปอบรมสัมมนาของพนักงานส่วนตำบล ตั้งจ่ายจากเงินรายได้ </t>
  </si>
  <si>
    <r>
      <t>เพื่อจ่ายเป็น ค่าใช้จ่ายในการจัดทำโครงการ อบต. เคลื่อนที่ออกบริการชำระภาษีนอกพื้นที่</t>
    </r>
    <r>
      <rPr>
        <b/>
        <sz val="16"/>
        <rFont val="TH SarabunPSK"/>
        <family val="2"/>
      </rPr>
      <t xml:space="preserve"> </t>
    </r>
    <r>
      <rPr>
        <sz val="16"/>
        <rFont val="TH SarabunPSK"/>
        <family val="2"/>
      </rPr>
      <t xml:space="preserve"> </t>
    </r>
  </si>
  <si>
    <t>ประจำปี 2555 จัดทำป้ายประชาสัมพันธ์ ค่าน้ำดื่มบริการประชาชน วัสดุอุปกรณ์อื่นๆในการออก</t>
  </si>
  <si>
    <t xml:space="preserve">บริการจัดเก็บภาษีฯ  ตั้งจ่ายจากเงินรายได้ ปรากฏในด้านบริหารทั่วไป (00100)  </t>
  </si>
  <si>
    <t xml:space="preserve">              3.4 ค่าใช้จ่ายในการสนับสนุนการจัดทำระบบบัญชีคอมพิวเตอร์ (e-LAAS) </t>
  </si>
  <si>
    <t xml:space="preserve">(e-LAAS) ตั้งจ่ายจากเงินรายได้ ปรากฎในด้านบริหารทั่วไป (00100) </t>
  </si>
  <si>
    <t xml:space="preserve">เพื่อจ่ายเป็น ค่าบำรุงรักษาซ่อมแซมทรัพย์สินที่เป็นครุภัณฑ์  และวัสดุอื่น  ๆ  ตั้งจ่ายจากเงินรายได้  </t>
  </si>
  <si>
    <t xml:space="preserve">เพื่อจ่ายเป็น ค่าวัสดุสำนักงาน สำหรับใช้ในการปฏิบัติงาน  เช่น  กระดาษ ปากกา แบบพิมพ์ต่าง ๆ  </t>
  </si>
  <si>
    <t xml:space="preserve">สมุดบัญชี ใบเสร็จรับเงิน และสิ่งของอื่นๆ ฯลฯ   ตั้งจ่ายจากเงินรายได้   </t>
  </si>
  <si>
    <t xml:space="preserve">เพื่อจ่ายเป็น ค่าวัสดุโฆษณาและเผยแพร่ เช่น ฟิล์มถ่ายรูป , ค่าล้างอัดรูป ฯลฯ </t>
  </si>
  <si>
    <t xml:space="preserve">        หมวดค่าสาธารณูปโภค (534000) </t>
  </si>
  <si>
    <t xml:space="preserve">            1. ประเภทค่าไปรษณียากรโทรเลข ธนาณัติ และดวงตราไปรษณียากร  (340400)   </t>
  </si>
  <si>
    <t xml:space="preserve">เพื่อจ่ายเป็น ค่าดวงตราไปรษณียากรและค่าธรรมเนียมในการจัดส่งประกาศสอบราคาจ้าง , </t>
  </si>
  <si>
    <t xml:space="preserve">การติดตามลูกหนี้ภาษี และส่งหนังสือต่างๆ ฯลฯ  ตั้งจ่ายจากเงินรายได้  </t>
  </si>
  <si>
    <t xml:space="preserve">            1. ประเภทครุภัณฑ์คอมพิวเตอร์ (411600)</t>
  </si>
  <si>
    <t xml:space="preserve">              1.1.ค่าจัดซื้อเครื่องคอมพิวเตอร์พร้อมเครื่องพริ้นเตอร์</t>
  </si>
  <si>
    <t xml:space="preserve">เพื่อจ่ายเป็น ค่าจัดซื้อเครื่องคอมพิวเตอร์พร้อมเครื่องพริ้นเตอร์  จำนวน 1 ชุด(ราคาตามท้องตลาด) </t>
  </si>
  <si>
    <t xml:space="preserve">สำหรับใช้ในการปฏิบัติงานในสำนักงานส่วนการคลัง ตั้งจ่ายจากเงินรายได้ </t>
  </si>
  <si>
    <t xml:space="preserve">ปรากฎในด้านบริหารทั่วไป (00100)  </t>
  </si>
  <si>
    <t xml:space="preserve">              1.2   ค่าจัดซื้อเครื่องสำรองกระแสไฟฟ้า </t>
  </si>
  <si>
    <t>เพื่อจ่ายเป็น ค่าจัดซื้อเครื่องสำรองไฟฟ้า  จำนวน  3   เครื่อง  สำหรับใช้ในการปฏิบัติงานใน</t>
  </si>
  <si>
    <t>รวมหมวดค่าธรรมเนียม ค่าปรับและใบอนุญาต</t>
  </si>
  <si>
    <t>รวมหมวดรายได้จากทรัพย์สิน</t>
  </si>
  <si>
    <t>รวมหมวดรายได้จากสาธารณูปโภคและการพาณิชย์</t>
  </si>
  <si>
    <t xml:space="preserve">  ยอดต่าง     (%)</t>
  </si>
  <si>
    <t>งบบุคลากร</t>
  </si>
  <si>
    <t xml:space="preserve">   เงินเดือน (ฝ่ายการเมือง)</t>
  </si>
  <si>
    <t xml:space="preserve">   เงินเดือน (ฝ่ายประจำ)</t>
  </si>
  <si>
    <t>งานบริหารทั่วไป</t>
  </si>
  <si>
    <t>งานบริหารงานคลัง</t>
  </si>
  <si>
    <t>งบดำเนินงาน</t>
  </si>
  <si>
    <t xml:space="preserve">   ค่าตอบแทน</t>
  </si>
  <si>
    <t xml:space="preserve">   ค่าใช้สอย</t>
  </si>
  <si>
    <t xml:space="preserve">   ค่าวัสดุ</t>
  </si>
  <si>
    <t xml:space="preserve">   ค่าสาธารณูปโภค</t>
  </si>
  <si>
    <t>งบลงทุน</t>
  </si>
  <si>
    <t xml:space="preserve">   ค่าครุภัณฑ์</t>
  </si>
  <si>
    <t xml:space="preserve">   ค่าที่ดินและสิ่งก่อสร้าง</t>
  </si>
  <si>
    <t>งบรายจ่ายอื่น</t>
  </si>
  <si>
    <t xml:space="preserve">   รายจ่ายอื่น</t>
  </si>
  <si>
    <t>งบเงินอุดหนุน</t>
  </si>
  <si>
    <t xml:space="preserve">   เงินอุดหนุน</t>
  </si>
  <si>
    <t>งานบริหารงานทั่วไปเกี่ยวกับ</t>
  </si>
  <si>
    <t>การรักษาความสงบภายใน</t>
  </si>
  <si>
    <t>งานป้องกันภัยฝ่าย</t>
  </si>
  <si>
    <t>พลเรือนและระงับอัคคีภัย</t>
  </si>
  <si>
    <t>งานบริหารทั่วไปเกี่ยวกับการศึกษา</t>
  </si>
  <si>
    <t>งานระดับก่อนวัยเรียนและประถมศึกษา</t>
  </si>
  <si>
    <t>งานบริหารทั่วไปเกี่ยวกับสาธารณสุข</t>
  </si>
  <si>
    <t>งานโรงพยาบาล</t>
  </si>
  <si>
    <t>แผนงาน สังคมสงเคราะห์</t>
  </si>
  <si>
    <t>งานสวัสดิการสังคม</t>
  </si>
  <si>
    <t>และสังคมสงเคราะห์</t>
  </si>
  <si>
    <t>แผนงาน เคหะและชุมชน</t>
  </si>
  <si>
    <t>งานบริหารทั่วไปเกี่ยวกับเคหะและชุมชน</t>
  </si>
  <si>
    <t>งานไฟฟ้าถนน</t>
  </si>
  <si>
    <t>งานบำบัดน้ำเสีย</t>
  </si>
  <si>
    <t>แผนงาน สร้างความเข้มแข็งของชุมชน</t>
  </si>
  <si>
    <t>งานส่งเสริมและสนับสนุน</t>
  </si>
  <si>
    <t>ความเข้มแข็งของชุมชน</t>
  </si>
  <si>
    <t>งานกีฬาและนันทนาการ</t>
  </si>
  <si>
    <t xml:space="preserve">             อุดหนุนโครงการอาหารกลางวัน เด็กเล็ก- ประถมศึกษาปีที่ 6</t>
  </si>
  <si>
    <t xml:space="preserve">         ประเภทรายจ่ายเกี่ยวเนื่องกับการปฏิบัติราชการที่ไม่เข้าลักษณะรายจ่าย          หมวดอื่น ๆ </t>
  </si>
  <si>
    <t xml:space="preserve">              ค่าใช้จ่ายในการส่งเสริม สนับสนุน การจัดทำแผนของชุมชน</t>
  </si>
  <si>
    <t xml:space="preserve">              ค่าใช้จ่ายโครงการฝึกอบรมคุณธรรมจริยธรรมของศาสนาอิสลามใน                การเริ่มต้นครอบครัวที่ดีโดยไม่พึ่งพายาเสพติด</t>
  </si>
  <si>
    <t>เงินสวัสดิการสำหรับผู้ปฏิบัติงานในพื้นที่พิเศษ          เป็นเงิน</t>
  </si>
  <si>
    <t>เพื่อจ่ายเป็น ค่าใช้จ่ายในการซ่อมแซมอาคารศูนย์พัฒนาเด็กเล็ก อบต.ดอน และศูนย์พัฒนาเด็กเล็ก</t>
  </si>
  <si>
    <t xml:space="preserve">บ้านคลองยะมะแต  ตั้งจ่ายจากเงินอุดหนุนทั่วไป  ปรากฏในด้านบริการชุมชนและสังคม (00200)  </t>
  </si>
  <si>
    <t xml:space="preserve">            1. ประเภทค่าไฟฟ้า  (340100)  </t>
  </si>
  <si>
    <t xml:space="preserve">เพื่อจ่ายเป็น ค่าวัสดุไฟฟ้าและวิทยุ  เช่น  เครื่องเสียงแบบพกพา  ไมล์ลอย หลอดไฟฟ้า  บลาส </t>
  </si>
  <si>
    <t xml:space="preserve">สายไฟ ขาหลอด ฯลฯ  เป็นต้น ตั้งจ่ายจากเงินอุดหนุนทั่วไป </t>
  </si>
  <si>
    <t xml:space="preserve">ปรากฏในด้านบริการชุมชนและสังคม(00200)   </t>
  </si>
  <si>
    <t xml:space="preserve">    1.1.3 ค่าใช้จ่ายโครงการบัณฑิตน้อย</t>
  </si>
  <si>
    <t xml:space="preserve">    1.1.4  ค่าใช้จ่ายโครงการเยี่ยมบ้านเด็ก</t>
  </si>
  <si>
    <t xml:space="preserve">   1.1.5  ค่าใช้จ่ายโครงการนั่งสมาธิและบรรยายธรรม</t>
  </si>
  <si>
    <t xml:space="preserve">   1.1.6  ค่าใช้จ่ายโครงการประชุมและอบรมผู้ปกครอง</t>
  </si>
  <si>
    <t xml:space="preserve">เพื่อจ่ายเป็น ค่าใช้จ่ายในการจัดกิจกรรมโครงการประชุมและอบรมผู้ปกครอง  ศูนย์พัฒนาเด็กเล็ก </t>
  </si>
  <si>
    <t xml:space="preserve">ปรากฏในด้านบริการชุมชนและสังคม(00200)    </t>
  </si>
  <si>
    <t>เพื่อจ่ายเป็น ค่าใช้จ่ายในการจัดกิจกรรมโครงการพาเด็กเล็กไปทัศนศึกษานอกสถานที่  สำหรับ</t>
  </si>
  <si>
    <t>2. การบริหารงบประมาณในปีงบประมาณ 2556</t>
  </si>
  <si>
    <t>เงินอุดหนุนที่รัฐบาลให้โดยระบุวัตถุประสงค์  5,906,520.00   บาท</t>
  </si>
  <si>
    <t xml:space="preserve">              ค่าใช้จ่ายในการสนับสนุนการจัดทำระบบบัญชีคอมพิวเตอร์(e-LAAS)</t>
  </si>
  <si>
    <t>ประจำปีต่อสภาองค์การบริหารส่วนตำบลดอนอีกครั้งหนึ่ง  ฉะนั้นในโอกาสนี้คณะผู้บริหารขององค์การบริหาร</t>
  </si>
  <si>
    <t>(2)</t>
  </si>
  <si>
    <t>มีพื้นที่เกิน 200 ตร.ม.</t>
  </si>
  <si>
    <t>หรือสถานที่สะสมอาหารในครัวหรือพี้นที่ใดซึ่ง</t>
  </si>
  <si>
    <t>1. รายได้จากสาธารณูปโภคและการพาณิชย์</t>
  </si>
  <si>
    <t>(ประปา)</t>
  </si>
  <si>
    <t>รวมรายได้ที่รัฐบาลอุดหนุนให้องค์กรปกครอง</t>
  </si>
  <si>
    <t>ประกอบงบประมาณรายจ่ายประจำปีงบประมาณ พ.ศ.2557</t>
  </si>
  <si>
    <t>2.2  รายจ่าย</t>
  </si>
  <si>
    <t>จ่ายจากงบประมาณ</t>
  </si>
  <si>
    <t>งบบุคลากร (หมวดเงินเดือนและค่าจ้างประจำ</t>
  </si>
  <si>
    <t>และค่าจ้างชั่วคราว</t>
  </si>
  <si>
    <t>งบดำเนินงาน (หมวดค่าตอบแทน  ใช้สอย</t>
  </si>
  <si>
    <t>และวัสดุและหมวดค่าสาธารณูปโภค)</t>
  </si>
  <si>
    <t>งบลงทุน (หมวดค่าครุภัณฑ์ที่ดินและสิ่ง</t>
  </si>
  <si>
    <t>ก่อสร้าง)</t>
  </si>
  <si>
    <t>งบเงินอุดหนุน (หมวดเงินอุดหนุน)</t>
  </si>
  <si>
    <t>ค่าตอบแทน</t>
  </si>
  <si>
    <t xml:space="preserve">ประเภทค่าตอบแทนผู้ปฏิบัติราชการอันเป็นประโยชน์แก่องค์กรปกครองส่วนท้องถิ่น </t>
  </si>
  <si>
    <t>ประเภทค่าตอบแทนการปฏิบัติงานนอกเวลาราชการ</t>
  </si>
  <si>
    <t>ประเภทค่าเช่าบ้าน</t>
  </si>
  <si>
    <t>ประเภทเงินช่วยเหลือการศึกษาบุตร</t>
  </si>
  <si>
    <t>ประเภทเงินช่วยเหลือค่ารักษาพยาบาล</t>
  </si>
  <si>
    <t>ประเภทรายจ่ายเพื่อให้ได้มาซึ่งบริการ</t>
  </si>
  <si>
    <t>ค่าใช้สอย</t>
  </si>
  <si>
    <t>ประเภทรายจ่ายเกี่ยวกับการรับรองและพิธีการ</t>
  </si>
  <si>
    <t>ประเภทรายจ่ายเกี่ยวเนื่องกับการปฏิบัติราชการที่ไม่เข้าลักษณะรายจ่ายหมวดอื่น ๆ</t>
  </si>
  <si>
    <t>ประเภทค่าวัสดุสำนักงาน</t>
  </si>
  <si>
    <t>ประเภทค่าวัสดุงานบ้านงานครัว</t>
  </si>
  <si>
    <t>ค่าวัสดุ</t>
  </si>
  <si>
    <t>ประเภทค่าวัสดุ ยานพาหนะและขนส่ง</t>
  </si>
  <si>
    <t>ประเภทค่าวัสดุเชื้อเพลิงและหล่อลื่น</t>
  </si>
  <si>
    <t>ประเภทวัสดุคอมพิวเตอร์</t>
  </si>
  <si>
    <t>งานบริหารทั่วไปเกี่ยวกับเคหะและชุมชน (00241)</t>
  </si>
  <si>
    <t>งานบริหารงานคลัง (00113)</t>
  </si>
  <si>
    <t>ในพื้นที่พิเศษ จำนวน  4   อัตรา  คือ  หัวหน้าส่วนการคลัง  เจ้าพนักงานการเงินและบัญชี</t>
  </si>
  <si>
    <t xml:space="preserve"> เจ้าพนักงานพัสดุและเจ้าพนักงานจัดเก็บรายได้ ตั้งจ่ายจากเงินรายได้ </t>
  </si>
  <si>
    <t xml:space="preserve"> ก.อบต.รับรอง  สำหรับพนักงานส่วนตำบล จำนวน 4 อัตรา คือ หัวหน้าส่วนการคลัง  เจ้าพนักงาน</t>
  </si>
  <si>
    <t>การเงินและบัญชี  เจ้าพนักงานพัสดุ และเจ้าพนักงานจัดเก็บรายได้ ตั้งจ่ายจากเงินรายได้</t>
  </si>
  <si>
    <t xml:space="preserve">ปรากฏในด้านบริหารงานทั่วไป (00100) แผนงานบริหารงานทั่วไป (00110)  </t>
  </si>
  <si>
    <t>สำหรับจ่ายเป็นเงินเพิ่มสำหรับการสู้รบ (พ.ส.ร.) ให้พนักงานส่วนตำบล ตั้งจ่ายจากเงินรายได้</t>
  </si>
  <si>
    <t>งานศาสนาวัฒนธรรมท้องถิ่น (00263)</t>
  </si>
  <si>
    <t>ตั้งจ่ายจากเงินอุดหนุนทั่วไป  ปรากฏในด้านบริการชุมชนและสังคม (00200)</t>
  </si>
  <si>
    <t xml:space="preserve">งานบริหารทั่วไปเกี่ยวกับการรักษาความสงบภายใน (00121) </t>
  </si>
  <si>
    <t>การสร้างความรู้ และรณรงค์วิธีการประหยัดพลังงานโดยกระบวนการมีส่วนรู้เห็นของประชาชน</t>
  </si>
  <si>
    <t>งานส่งเสริมและสนับสนุนความเข้มแข็งชุมชน (00252)</t>
  </si>
  <si>
    <t>เพื่อจ่ายเป็น ค่าใช้จ่ายในการดำเนินงานตามโครงการส่งเสริมและพัฒนาองค์กรลูกเสือชาวบ้านจังหวัด</t>
  </si>
  <si>
    <t>ปัตตานี ประจำปี 2557 เพื่อให้เป็นองค์กรในการพัฒนาสังคมในท้องถิ่น ให้เกิดความรัก ความสามัคคี</t>
  </si>
  <si>
    <t>ซึ่งจะนำมาซึ่งความร่วมมือร่วมใจในการแก้ปัญหาต่างๆ ของสังคมต่อไป ให้กับที่ทำการปกครอง</t>
  </si>
  <si>
    <t>จังหวัด (ฝ่ายการเงินและบัญชี) ตั้งจ่ายจากเงินอุดหนุนทั่วไป ปรากฏในด้านบริหารทั่วไป (00111)</t>
  </si>
  <si>
    <t xml:space="preserve">            2. ประเภทเงินอุดหนุนส่วนราชการ (610200) </t>
  </si>
  <si>
    <t>เทศกาลปีใหม่หรือเทศกาลวันสงกรานต์ เป็นต้น ตั้งจ่ายจากเงินอุดหนุนทั่วไป</t>
  </si>
  <si>
    <t>อื่นๆที่จำเป็น ตั้งจ่ายจากเงินอุดหนุนทั่วไป ปรากฏในด้านบริหารทั่วไป  (00100)</t>
  </si>
  <si>
    <t>ตั้งจ่ายจากเงินอุดหนุนทั่วไป ปรากฏในด้านบริหารทั่วไป  (00100)</t>
  </si>
  <si>
    <t>ที่จำเป็น ตั้งจ่ายจากเงินอุดหนุนทั่วไป ปรากฏในด้านบริการชุมชนและสังคม (00200)</t>
  </si>
  <si>
    <t>ฯลฯ ตั้งจ่ายจากเงินอุดหนุนทั่วไป ปรากฏในด้านบริหารทั่วไป(00100)</t>
  </si>
  <si>
    <t xml:space="preserve">ตั้งจ่ายจากเงินอุดหนุนทั่วไป  ปรากฏในด้านบริหารทั่วไป (00100) </t>
  </si>
  <si>
    <t xml:space="preserve">เพื่อจ่ายเป็นค่าตอบแทนพิเศษ  ให้แก่  นายก อบต. และรองนายก อบต. จำนวน 2 คน  </t>
  </si>
  <si>
    <t xml:space="preserve">เพื่อจ่ายเป็นค่าตอบแทนเลขานุการ นายก อบต.  </t>
  </si>
  <si>
    <t xml:space="preserve">         เป็นเงิน</t>
  </si>
  <si>
    <t>ได้แก่ ปลัด  อบต. รองปลัด อบต. หัวหน้าสำนักงานปลัด  เจ้าหน้าที่วิเคราะห์นโยบาย และแผน</t>
  </si>
  <si>
    <t xml:space="preserve">            4. ประเภทค่าบำรุงรักษาและซ่อมแซมทรัพย์สิน (รายจ่ายเพื่อซ่อมแซมบำรุงรักษาและซ่อมแซมทรัพย์สิน</t>
  </si>
  <si>
    <t>รวมหมวดภาษีจัดสรร</t>
  </si>
  <si>
    <t xml:space="preserve">     เงินเดือน (ฝ่ายประจำ)</t>
  </si>
  <si>
    <t xml:space="preserve">     หมวดค่าตอบแทน ใช้สอยและวัสดุ</t>
  </si>
  <si>
    <t xml:space="preserve">     ค่าตอบแทน</t>
  </si>
  <si>
    <t xml:space="preserve">     ค่าใช้สอย</t>
  </si>
  <si>
    <t xml:space="preserve">                 ค่าซ่อมแซมบำรุงรักษา เพื่อให้สามารถใช้งานได้ตามปกติ</t>
  </si>
  <si>
    <t xml:space="preserve">      ค่าวัสดุ</t>
  </si>
  <si>
    <t xml:space="preserve">            ประเภทครุภัณฑ์โฆษณาและเผยแพร่ </t>
  </si>
  <si>
    <t xml:space="preserve">                 กล้องถ่ายภาพนิ่ง ระบบดิจิตอล</t>
  </si>
  <si>
    <t xml:space="preserve">     ค่าตอบแทน  (531000) </t>
  </si>
  <si>
    <t xml:space="preserve">          ประเภทค่าตอบแทนการปฏิบัติงานนอกเวลาราชการ</t>
  </si>
  <si>
    <t xml:space="preserve">          ประเภทค่าเช่าบ้าน</t>
  </si>
  <si>
    <t xml:space="preserve">      ค่าใช้สอย (532000)</t>
  </si>
  <si>
    <t xml:space="preserve">          ประเภทเงินช่วยเหลือการศึกษาบุตร</t>
  </si>
  <si>
    <t xml:space="preserve">          ประเภทเงินช่วยเหลือค่ารักษาพยาบาล</t>
  </si>
  <si>
    <t xml:space="preserve">               ค่าธรรมเนียมและค่าลงทะเบียน</t>
  </si>
  <si>
    <t>1.1  ค่าใช้จ่ายในโครงการแข่งขันกีฬาต้านยาเสพติด</t>
  </si>
  <si>
    <t>องค์การบริหารส่วนตำบลดอน  เป็นการส่งเสริมกิจกรรมการใช้เวลาว่างให้เกิดประโยชน์  แก้ปัญหา</t>
  </si>
  <si>
    <t xml:space="preserve">1.2  ค่าใช้จ่ายในการส่งทีมนักกีฬาเข้าร่วมการแข่งขันกีฬาระดับอำเภอ หรือจังหวัด </t>
  </si>
  <si>
    <t>3.3  ค่าใช้จ่ายในการจัดทำโครงการส่งเสริมพัฒนาการเด็กเล็ก</t>
  </si>
  <si>
    <t xml:space="preserve">     3.3.1  ค่าใช้จ่ายในโครงการจัดทำแผนการศึกษาเด็กเล็ก               </t>
  </si>
  <si>
    <t xml:space="preserve">เพื่อจ่ายเป็น ค่าใช้จ่ายในการจัดอบรมและการจัดทำแผนการศึกษา  เช่น ค่าอาหารกลางวัน </t>
  </si>
  <si>
    <t xml:space="preserve">อาหารว่าง  ค่าวัสดุอุปกรณ์ และค่าใช้จ่ายอื่นๆที่จำเป็น ตั้งจ่ายจากเงินอุดหนุนทั่วไป </t>
  </si>
  <si>
    <t>ได้ตามปกติ (320400)</t>
  </si>
  <si>
    <t xml:space="preserve">เพื่อจ่ายเป็น ค่าบำรุงรักษาทรัพย์สินที่เป็นครุภัณฑ์และวัสดุต่าง ๆ ของศูนย์พัฒนาเด็กเล็ก  </t>
  </si>
  <si>
    <t xml:space="preserve">            1. ประเภท ค่าวัสดุสำนักงาน (330100)   </t>
  </si>
  <si>
    <t xml:space="preserve">เก็บผลงานเด็ก  ชั้นวางหนังสือ ฯลฯ  ตั้งจ่ายจากเงินอุดหนุนทั่วไป </t>
  </si>
  <si>
    <t>เพื่อจ่ายเป็น ค่าวัสดุสำนักงานสำหรับใช้ในการปฏิบัติงาน เช่น ปากกา กระดาษ ล็อคเกอร์</t>
  </si>
  <si>
    <t xml:space="preserve">            2. ประเภท ค่าวัสดุงานบ้านงานครัว (330300)   </t>
  </si>
  <si>
    <t xml:space="preserve">เพื่อจ่ายเป็น ค่าซื้อสิ่งของเครื่องใช้ต่าง ๆ เช่น แปรง ไม้กวาด น้ำยาเช็ดกระจก น้ำยาล้างห้องน้ำ </t>
  </si>
  <si>
    <t xml:space="preserve">ช้อน จาน แก้วน้ำ ที่วางแก้วน้ำ ผ้าขนหนู  ฯลฯ ตั้งจ่ายจากเงินอุดหนุนทั่วไป </t>
  </si>
  <si>
    <t xml:space="preserve">            3. ประเภท ค่าวัสดุการเกษตร (331000)   </t>
  </si>
  <si>
    <t xml:space="preserve">เพื่อจ่ายเป็น ค่าวัสดุการเกษตรสำหรับใช้ในศูนย์พัฒนาเด็ก ๆ เช่น สายยาง จอบ เสียม พร้า  คราด </t>
  </si>
  <si>
    <t xml:space="preserve">            4. ประเภทวัสดุเครื่องแต่งกาย (331200) </t>
  </si>
  <si>
    <t xml:space="preserve">                ประกาศ ณ วันที่        กันยายน  2556 </t>
  </si>
  <si>
    <t xml:space="preserve">                    อนุมัติ</t>
  </si>
  <si>
    <t>(ลงนาม) ………………………………................</t>
  </si>
  <si>
    <t xml:space="preserve">          (……………………….....……………..)</t>
  </si>
  <si>
    <t>ตำแหน่ง …………………........………………….</t>
  </si>
  <si>
    <t>เงินเพิ่มสำหรับการสู้รบ (พ.ส.ร.)</t>
  </si>
  <si>
    <t xml:space="preserve">เงินปรับเพิ่มตามคุณวุฒิ </t>
  </si>
  <si>
    <t>เงินประจำตำแหน่ง รองปลัด อบต.</t>
  </si>
  <si>
    <t>จำนวน</t>
  </si>
  <si>
    <t xml:space="preserve">อาหารว่าง ค่าวิทยากร ฯลฯ  หรือค่าใช้จ่ายอื่น ๆ ที่จำเป็นในกิจกรรมดังกล่าว  </t>
  </si>
  <si>
    <t xml:space="preserve">ปรากฏในด้านบริการชุมชนและสังคม (00200)    </t>
  </si>
  <si>
    <t>เพื่อจ่ายเป็น ค่าใช้จ่ายในการจัดงานประเพณีวันสารทเดือนสิบ  เช่น ค่าตกแต่งหมับ ค่าของรางวัล</t>
  </si>
  <si>
    <t xml:space="preserve"> งานกีฬาและนันทนาการ (00262)</t>
  </si>
  <si>
    <t>บำเหน็จ/บำนาญ</t>
  </si>
  <si>
    <t xml:space="preserve">    บำเหน็จ/บำนาญ</t>
  </si>
  <si>
    <t>งานบริหารทั่วไปเกี่ยวกับ</t>
  </si>
  <si>
    <t>อุตสาหกรรมและการโยธา</t>
  </si>
  <si>
    <t>ข้อบัญญัติงบประมาณรายจ่าย</t>
  </si>
  <si>
    <t>แผนงานบริหารทั่วไป</t>
  </si>
  <si>
    <t>แผนงานสังคมสงเคราะห์</t>
  </si>
  <si>
    <t>แผนงานการศาสนาและนันทนาการ</t>
  </si>
  <si>
    <t>แผนงานอุตสาหกรรมและการโยธา</t>
  </si>
  <si>
    <t>ประเภทเงินสมทบกองทุนประกันสังคม</t>
  </si>
  <si>
    <t>ประเภทเบี้ยยังชีพผู้ป่วยเอดส์</t>
  </si>
  <si>
    <t>ประเภทเงินทุนการศึกษา</t>
  </si>
  <si>
    <t>ประเภทเงินสมทบระบบหลักประกันสุขภาพระดับตำบล</t>
  </si>
  <si>
    <t>ประเภทเงินสำรองจ่าย</t>
  </si>
  <si>
    <t>ประเภทเงินช่วยพิเศษ</t>
  </si>
  <si>
    <t>ประเภทสมทบโครงการเศรษฐกิจชุม</t>
  </si>
  <si>
    <t>ประเภทเงินสมทบกองทุนสวัสดิการชุมชน</t>
  </si>
  <si>
    <t>ประเภทเงินสมทบกองทุนบำเหน็จบำนาญข้าราชการส่วนท้องถิ่น (ก.บ.ท.)</t>
  </si>
  <si>
    <t xml:space="preserve">ประเภทเงินเดือนนายก/รองนายก </t>
  </si>
  <si>
    <t>ประเภทเงินค่าตอบแทนประจำตำแหน่งนายกและ รองนายก อบต.</t>
  </si>
  <si>
    <t>ประเภทเงินค่าตอบแทนพิเศษนายก และรองนายก อบต.</t>
  </si>
  <si>
    <t>ประเภทเงินค่าตอบแทนเลขานุการนายก อบต.</t>
  </si>
  <si>
    <t>ประเภทเงินค่าตอบแทน สมาชิกสภา อบต.</t>
  </si>
  <si>
    <t>เงินเดือน (ฝ่ายการเมือง)</t>
  </si>
  <si>
    <t>เงินเดือน (ฝ่ายประจำ)</t>
  </si>
  <si>
    <t>ประเภทเงินเดือนพนักงาน</t>
  </si>
  <si>
    <t>ประเภทเงินเพิ่มต่างๆ ของพนักงาน</t>
  </si>
  <si>
    <t>ประเภทเงินประจำตำแหน่ง</t>
  </si>
  <si>
    <t>ประเภทเงินอื่นๆ</t>
  </si>
  <si>
    <t>ประเภทค่าตอบแทนจ้างพนักงานจ้าง</t>
  </si>
  <si>
    <t>ประเภทเงินเพิ่มต่างๆ ของพนักงานจ้าง</t>
  </si>
  <si>
    <t>รวม   80,000   บาท</t>
  </si>
  <si>
    <t xml:space="preserve">เงินกู้คงค้าง ……………-……………… บาท </t>
  </si>
  <si>
    <t>แนวนโยบายในการดำเนินการ ในปีงบประมาณ  พ.ศ. 2557  ดังต่อไปนี้</t>
  </si>
  <si>
    <t>ประกอบด้วย</t>
  </si>
  <si>
    <t>รายรับจริงทั้งสิ้น</t>
  </si>
  <si>
    <t xml:space="preserve">เพื่อจ่ายเป็น ค่าเงินค่าประโยชน์ตอบแทนอื่นเป็นกรณีพิเศษของพนักงานส่วนตำบลและพนักงานจ้าง  </t>
  </si>
  <si>
    <t>1.1 ค่าธรรมเนียมและค่าลงทะเบียน</t>
  </si>
  <si>
    <t xml:space="preserve">            1. ประเภทายจ่ายเพื่อให้ได้มาซึ่งบริการ (320100)</t>
  </si>
  <si>
    <t xml:space="preserve">เพื่อจ่ายเป็น ค่าธรรมเนียมและค่าลงทะเบียนในราชการขององค์การบริหารส่วนตำบล เช่น </t>
  </si>
  <si>
    <t>ค่าธรรมเนียม ค่าลงทะเบียนในการฝึกอบรมและสัมมนาต่างๆ ตั้งจ่ายจากเงินรายได้</t>
  </si>
  <si>
    <t>2.1 ประเภทค่ารับรอง</t>
  </si>
  <si>
    <t xml:space="preserve">เพื่อจ่ายเป็น ค่ารับรอง ค่าใช้จ่ายในการจัดงาน ฝึกอบรมต่าง ๆ ต้อนรับบุคคลหรือคณะบุคคล </t>
  </si>
  <si>
    <t>เป็นค่าอาหาร เครื่องดื่ม ค่าของรางวัล เงินรางวัล ในการจัดกิจกรรมต่างๆ   ตั้งจ่ายจากเงินรายได้</t>
  </si>
  <si>
    <t xml:space="preserve">            4. ประเภทค่าบำรุงรักษาและซ่อมแซมทรัพย์สิน (รายจ่ายเพื่อซ่อมแซมบำรุงรักษาเพื่อให้สามารถใช้งาน</t>
  </si>
  <si>
    <t xml:space="preserve">                1.1 ค่าซ่อมแซมบำรุงรักษา เพื่อให้สามารถใช้งานได้ตามปกติ</t>
  </si>
  <si>
    <t xml:space="preserve">            1. ประเภทค่าบำรุงรักษาและปรับปรุงที่ดินและสิ่งก่อสร้าง  </t>
  </si>
  <si>
    <t xml:space="preserve">               4.1  ค่าซ่อมแซมบำรุงรักษา เพื่อให้สามารถใช้งานได้ตามปกติ</t>
  </si>
  <si>
    <t xml:space="preserve">เพื่อจ่ายเป็น ค่าใช้จ่ายในการจัดกิจกรรมโครงการเยี่ยมบ้านเด็ก ศูนย์ละ 2,500  บาท เช่น ค่าพาหนะ </t>
  </si>
  <si>
    <t>เพื่อจ่ายเป็น ค่าจัดซื้อจัดหาสื่อการเรียนรู้และอุปกรณ์การเรียนการสอนหลักสูตรการศึกษาขั้น</t>
  </si>
  <si>
    <t>พื้นฐานของโรงเรียนในสังกัด และศูนย์พัฒนาเด็กเล็ก,ชุดการเรียนรู้,ชุดแต่งสวน,ของเล่นเสริม</t>
  </si>
  <si>
    <t>พัฒนาการเด็ก เครื่องเล่นตามมุมต่าง ๆ ฯลฯ ตั้งจ่ายจากเงินอุดหนุนทั่วไป</t>
  </si>
  <si>
    <t xml:space="preserve">            8. ประเภทค่าวัสดุไฟฟ้าและวิทยุ (330200)          </t>
  </si>
  <si>
    <t xml:space="preserve">       หมวดค่าสาธารณูปโภค  (534000)</t>
  </si>
  <si>
    <t xml:space="preserve">เพื่อจ่ายเป็น ค่ากระแสไฟฟ้าที่ศูนย์พัฒนาเด็กเล็กองค์การบริหารส่วนตำบลดอน  </t>
  </si>
  <si>
    <t xml:space="preserve">ตั้งจ่ายจากเงินรายได้ ปรากฏในด้านบริการชุมชนและสังคม (00200)   </t>
  </si>
  <si>
    <t xml:space="preserve">            2. ประเภทค่าโทรศัพท์ (340300)    </t>
  </si>
  <si>
    <r>
      <t>เพื่อจ่ายเป็น ค่าโทรศัพท์ สำหรับศูนย์พัฒนาเด็กเล็ก อบต.</t>
    </r>
    <r>
      <rPr>
        <b/>
        <sz val="16"/>
        <rFont val="TH SarabunPSK"/>
        <family val="2"/>
      </rPr>
      <t xml:space="preserve"> </t>
    </r>
    <r>
      <rPr>
        <sz val="16"/>
        <rFont val="TH SarabunPSK"/>
        <family val="2"/>
      </rPr>
      <t xml:space="preserve">ตั้งจ่ายจากเงินรายได้   </t>
    </r>
  </si>
  <si>
    <t xml:space="preserve">ตั้งจ่ายจากเงินรายได้  ปรากฏในด้านบริการชุมชนและสังคม (00200) </t>
  </si>
  <si>
    <t xml:space="preserve">ตั้งจ่ายจากเงินรายได้ ปรากฏในด้านบริการชุมชนและสังคม (00200) </t>
  </si>
  <si>
    <t xml:space="preserve">            4. ประเภทเงินเพิ่มต่างๆ ของพนักงานจ้าง (220700) </t>
  </si>
  <si>
    <t>เพื่อจ่ายเป็น เงินเพิ่มค่าครองชีพชั่วคราว</t>
  </si>
  <si>
    <t xml:space="preserve">ของพนักงานจ้าง   ตั้งจ่ายจากเงินรายได้  ปรากฏในด้านบริการชุมชนและสังคม (00200) </t>
  </si>
  <si>
    <t xml:space="preserve">            1. ประเภทค่าตอบแทนการปฏิบัติงานนอกเวลา (310300)</t>
  </si>
  <si>
    <t xml:space="preserve">เพื่อจ่ายเป็น ค่าตอบแทนการปฏิบัติงานนอกเวลาราชการให้แก่พนักงานส่วนตำบลและพนักงานจ้าง  </t>
  </si>
  <si>
    <t xml:space="preserve">                1.1  ค่าธรรมเนียม  ค่าลงทะเบียน </t>
  </si>
  <si>
    <t>ปรากฏในด้านบริการชุมชนและสังคม  (00200)</t>
  </si>
  <si>
    <t xml:space="preserve">เพื่อจ่ายเป็น ค่าธรรมเนียมและค่าลงทะเบียนในราชการขององค์การบริหารส่วนตำบล  เช่น  </t>
  </si>
  <si>
    <t xml:space="preserve">ค่าธรรมเนียม ค่าลงทะเบียนในการฝึกอบรมและสัมมนาต่างๆ   ตั้งจ่ายจากเงินรายได้  </t>
  </si>
  <si>
    <t>งานไฟฟ้าถนน  (00242)</t>
  </si>
  <si>
    <t xml:space="preserve">             ค่าใช้จ่ายโครงการนั่งสมาธิและบรรยายธรรม</t>
  </si>
  <si>
    <t xml:space="preserve">             ค่าใช้จ่ายโครงการพาเด็กเล็กไปทัศนศึกษานอกสถานที่</t>
  </si>
  <si>
    <t xml:space="preserve">             ค่าใช้จ่ายโครงการสานสัมพันธ์วันอาซูรอเด็กเล็กและผู้ปกครอง</t>
  </si>
  <si>
    <t xml:space="preserve">             ค่าใช้จ่ายโครงการแข่งขันกีฬาเด็กเล็ก</t>
  </si>
  <si>
    <t xml:space="preserve">             ค่าใช้จ่ายโครงการประกวดหนูน้อยฟันสวย</t>
  </si>
  <si>
    <t>รวมค่าใช้สอย</t>
  </si>
  <si>
    <t xml:space="preserve">     ค่าวัสดุ (533000)</t>
  </si>
  <si>
    <t xml:space="preserve">     ค่าวัสดุ </t>
  </si>
  <si>
    <t xml:space="preserve">             ค่าจัดซื้ออาหารเสริม(นม) โรงเรียน  </t>
  </si>
  <si>
    <t xml:space="preserve">         ประเภทวัสดุอาหารเสริม (นม)</t>
  </si>
  <si>
    <t>รวมทุกแผนงาน</t>
  </si>
  <si>
    <t>ค่าเบี้ยเลี้ยงเดินทาง ค่าพาหนะ ค่าเช่าที่พักและค่าใช้จ่ายอื่นๆ ในการเดินทางไปราชการหรือ</t>
  </si>
  <si>
    <t xml:space="preserve">ไปอบรมสัมมนาของพนักงานส่วนตำบล  ตั้งจ่ายจากเงินรายได้  </t>
  </si>
  <si>
    <t xml:space="preserve">                1.1   ค่าใช้จ่ายโครงการหนึ่งหมู่บ้านหนึ่งบ่อดักไขมัน</t>
  </si>
  <si>
    <t xml:space="preserve">เพื่อจ่ายเป็น ค่าใช้จ่ายในการสร้างบ่อดักไขมันให้หมู่บ้านในเขตตำบลดอน </t>
  </si>
  <si>
    <t xml:space="preserve">             1. ประเภทค่าวัสดุสำนักงาน (330100) </t>
  </si>
  <si>
    <t xml:space="preserve">เพื่อจ่ายเป็น ค่าวัสดุสำนักงานสำหรับใช้ในการปฏิบัติ เช่น ปากกา กระดาษ ฯลฯ  </t>
  </si>
  <si>
    <t xml:space="preserve">ตั้งจ่ายจากเงินอุดหนุนทั่วไป ปรากฏในด้านบริการชุมชนและสังคม(00200) </t>
  </si>
  <si>
    <t xml:space="preserve">             1. ประเภทวัสดุไฟฟ้าและวิทยุ  (330200)  </t>
  </si>
  <si>
    <t xml:space="preserve">ปรากฏในด้านบริการชุมชนและสังคม(00200) </t>
  </si>
  <si>
    <t xml:space="preserve">             2. ประเภทวัสดุคอมพิวเตอร์ (331400)  </t>
  </si>
  <si>
    <t xml:space="preserve">เพื่อจ่ายเป็น ค่าวัสดุคอมพิวเตอร์  เช่น แผ่นดิสด์ แผ่นซีดี โปรแกรมคอมพิวเตอร์ ฯลฯ เป็นต้น </t>
  </si>
  <si>
    <t xml:space="preserve">             3. ประเภทวัสดุก่อสร้าง  (330600)</t>
  </si>
  <si>
    <t xml:space="preserve">เพื่อจ่ายเป็น ค่าวัสดุก่อสร้าง   เช่น   ไม้ต่าง ๆ ปูนซิเมนต์ ฯลฯ  ตั้งจ่ายจากเงินอุดหนุนทั่วไป   </t>
  </si>
  <si>
    <t xml:space="preserve">             4. ประเภทวัสดุโฆษณาและเผยแพร่ (331000)     </t>
  </si>
  <si>
    <t xml:space="preserve">              ค่าใช้จ่ายในการสนับสนุนพันธุ์พืชและพันธุ์สัตว์ให้กับผู้ด้อยโอกาส </t>
  </si>
  <si>
    <t xml:space="preserve">          ประเภทวัสดุวิทยาศาสตร์และการแพทย์</t>
  </si>
  <si>
    <t xml:space="preserve">            6. ประเภทเงินเพิ่มต่างๆ ของพนักงานจ้าง (220700)</t>
  </si>
  <si>
    <t xml:space="preserve">            1. ประเภทค่าวัสดุสำนักงาน (330100)</t>
  </si>
  <si>
    <t xml:space="preserve">            2. ประเภทค่าวัสดุงานบ้านงานครัว (330300)</t>
  </si>
  <si>
    <t xml:space="preserve">            3. ประเภทค่าวัสดุ ยานพาหนะและขนส่ง (330700 )   </t>
  </si>
  <si>
    <t xml:space="preserve">            4. ประเภทค่าวัสดุเชื้อเพลิงและหล่อลื่น  (330800) </t>
  </si>
  <si>
    <t xml:space="preserve">            5. ประเภทวัสดุคอมพิวเตอร์ (331400)</t>
  </si>
  <si>
    <t xml:space="preserve">            6. ประเภทวัสดุไฟฟ้าและวิทยุ (330200)</t>
  </si>
  <si>
    <t xml:space="preserve">            7. ประเภทวัสดุเครื่องแต่งกาย  (331200)   </t>
  </si>
  <si>
    <t xml:space="preserve">            8. ประเภทวัสดุอื่น ๆ  (331700)   </t>
  </si>
  <si>
    <t xml:space="preserve">            1. ประเภทค่าไฟฟ้า (340100) </t>
  </si>
  <si>
    <t xml:space="preserve">            2. ประเภทค่าน้ำประปา (340200)</t>
  </si>
  <si>
    <t xml:space="preserve">            3. ประเภทค่าโทรศัพท์  (340300) </t>
  </si>
  <si>
    <t xml:space="preserve">            4. ประเภทค่าไปรษณีย์ ค่าโทรเลข ค่าธนาณัติ ค่าซื้อดวงตราไปรษณียากร (340400)  </t>
  </si>
  <si>
    <t xml:space="preserve">คือ นักบริหารการศึกษา นักวิชาการศึกษา และเจ้าหน้าที่ธุรการ ครูผู้ดูแลเด็ก จำนวน 2 คน  </t>
  </si>
  <si>
    <t>เพื่อจ่ายเป็น ค่าจ้างของพนักงานจ้างตามภารกิจและพนักงานจ้างทั่วไป ตำแหน่ง ผู้ดูแลเด็ก</t>
  </si>
  <si>
    <t xml:space="preserve">จำนวน  2 อัตรา  ตั้งจ่ายจากเงินรายได้  ปรากฏในด้านบริการชุมชนและสังคม (00200)    </t>
  </si>
  <si>
    <t>ตั้งจ่ายจากเงินรายได้  ปรากฏในด้านบริการชุมชนและสังคม (00200)</t>
  </si>
  <si>
    <t xml:space="preserve">              ค่าใช้จ่ายในการเดินทางไปราชการในราชอาณาจักรและนอก                      ราชอาณาจักร</t>
  </si>
  <si>
    <t xml:space="preserve">           ประเภทรายจ่ายเกี่ยวเนื่องกับการปฏิบัติราชการที่ไม่เข้าลักษณะ                  รายจ่ายหมวดอื่น ๆ</t>
  </si>
  <si>
    <t xml:space="preserve">         ประเภทครุภัณฑ์ยานพาหนะและขนส่ง  (410300)</t>
  </si>
  <si>
    <t xml:space="preserve">     หมวดค่าที่ดินและสิ่งก่อสร้าง</t>
  </si>
  <si>
    <t xml:space="preserve">     หมวดเงินอุดหนุน (560000)</t>
  </si>
  <si>
    <t xml:space="preserve">   1.1.11  ค่าใช้จ่ายตามโครงการสนับสนุนค่าใช้จ่ายการบริหารสถานศึกษา</t>
  </si>
  <si>
    <t xml:space="preserve">           1.1.11.1 ค่าใช้จ่ายโครงการอาหารกลางวันศูนย์พัฒนาเด็กเล็ก อบต.ดอน</t>
  </si>
  <si>
    <t xml:space="preserve">เพื่อจ่ายเป็น ค่าอาหารกลางวันสำหรับเด็กเล็ก  จำนวน 27 คน (100%) อัตรา คนละ 20 บาท/วัน </t>
  </si>
  <si>
    <t xml:space="preserve">จำนวน 280  วัน ตั้งจ่ายจากเงินอุดหนุนทั่วไป  ปรากฏในด้านบริการชุมชนและสังคม (00200) </t>
  </si>
  <si>
    <t xml:space="preserve">           1.1.11.2 ค่าใช้จ่ายโครงการอาหารกลางวันศูนย์พัฒนาเด็กเล็กบ้านคลองยะมะแต</t>
  </si>
  <si>
    <t>เพื่อจ่ายเป็น ค่าจัดซื้อคอมพิวเตอร์ จำนวน  2  ชุด เครื่องพริ้นท์  จำนวน  2  เครื่อง  สำหรับใช้ใน</t>
  </si>
  <si>
    <t xml:space="preserve">เพื่อจ่ายเป็น ค่าใช้จ่ายตามโครงการสนับสนุนงบประมาณจัดซื้อจัดจ้างค่าซ่อมบำรุงรักษา จัดหาวัสดุ  </t>
  </si>
  <si>
    <t xml:space="preserve">ครุภัณฑ์ของศูนย์ข้อมูลข่าวสารองค์การบริหารส่วนตำบลระดับอำเภอ  </t>
  </si>
  <si>
    <t>“ จะดำเนินโครงการเมื่อได้รับความเห็นชอบจากคณะอนุกรรมการอำนวยการฯ ระดับจังหวัด"</t>
  </si>
  <si>
    <t>แผนงานเสริมสร้างความเข็มแข็งของชุมชน</t>
  </si>
  <si>
    <t xml:space="preserve">               1.1  ค่าใช้จ่ายในการส่งเสริม สนับสนุน การจัดทำแผนของชุมชน</t>
  </si>
  <si>
    <t xml:space="preserve">            1. ประเภทเงินเดือนนายก/รองนายก (210100)       </t>
  </si>
  <si>
    <t>ปี 2552</t>
  </si>
  <si>
    <t xml:space="preserve">     งบกลาง</t>
  </si>
  <si>
    <t xml:space="preserve">           ประเภทค่าตอบแทนผู้ปฏิบัติราชการอันเป็นประโยชน์แก่องค์กร                   ปกครองส่วนท้องถิ่น </t>
  </si>
  <si>
    <t xml:space="preserve">               ค่าตอบแทนผู้ช่วยเหลือปฏิบัติราชการขององค์การบริหารส่วนตำบล</t>
  </si>
  <si>
    <t xml:space="preserve">               ค่าตอบแทนพนักงานส่วนตำบลและพนักงานจ้างเป็นกรณีพิเศษ</t>
  </si>
  <si>
    <t xml:space="preserve">              3.3 ค่าใช้จ่ายในการจัดทำโครงการ อบต. เคลื่อนที่ออกบริการชำระภาษีนอกพื้นที่</t>
  </si>
  <si>
    <t xml:space="preserve">เพื่อให้สามารถใช้งานได้ตามปกติ (วงเงินไม่เกิน 5,000 ) (320400)    รวม        </t>
  </si>
  <si>
    <t>เพื่อจ่ายเป็นค่าตอบแทนประธานสภา อบต.          เป็นเงิน</t>
  </si>
  <si>
    <t xml:space="preserve">ค่าตอบแทนสมาชิกสภา อบต.จำนวน 10 คน        เป็นเงิน      </t>
  </si>
  <si>
    <t xml:space="preserve">        เป็นเงิน</t>
  </si>
  <si>
    <t>เพื่อจ่ายเป็นค่าครองชีพพนักงานส่วนตำบล           เป็นเงิน</t>
  </si>
  <si>
    <t>เงินสวัสดิการพนักงานที่ปฏิบัติงานพื้นที่พิเศษ        เป็นเงิน</t>
  </si>
  <si>
    <t>เพื่อจ่ายเป็นเงินประจำตำแหน่ง ปลัด อบต.          เป็นเงิน</t>
  </si>
  <si>
    <t>เงินประจำตำแหน่งหัวหน้าสำนักงานปลัด            เป็นเงิน</t>
  </si>
  <si>
    <t>เงินสวัสดิการสำหรับผู้ปฏิบัติงานในพื้นที่พิเศษ             เป็นเงิน</t>
  </si>
  <si>
    <t xml:space="preserve">               เป็นเงิน</t>
  </si>
  <si>
    <t>1.2 ค่าตอบแทนพนักงานส่วนตำบลและพนักงานจ้างเป็นกรณีพิเศษ    จำนวน</t>
  </si>
  <si>
    <t xml:space="preserve">            1. ประเภทค่าตอบแทนการปฏิบัติงานนอกเวลาราชการ (310300)      จำนวน</t>
  </si>
  <si>
    <t xml:space="preserve">     1.1.1 ค่าใช้จ่ายในโครงการวันเด็กแห่งชาติและวันขึ้นปีใหม่        จำนวน</t>
  </si>
  <si>
    <t xml:space="preserve">    1.1.2  ค่าใช้จ่ายในโครงการค่ายเยาวชนภาคฤดูร้อนตำบลดอน    จำนวน</t>
  </si>
  <si>
    <t xml:space="preserve">   1.1.7  ค่าใช้จ่ายโครงการพาเด็กเล็กไปทัศนศึกษานอกสถานที่      จำนวน</t>
  </si>
  <si>
    <t xml:space="preserve">    1.2.2  ค่าจัดซื้ออาหารเสริม(นม) ศูนย์พัฒนาเด็กเล็ก อบต.ดอน    เป็นเงิน</t>
  </si>
  <si>
    <t xml:space="preserve">             1. ประเภทเงินอุดหนุนกิจการที่เป็นสาธารณประโยชน์ (610400)          รวม</t>
  </si>
  <si>
    <t xml:space="preserve">              ค่าใช้จ่ายโครงการเสริมสร้าง ความรู้เกี่ยวกับการมีวินัยจราจรและ                การปฏิบัติตามกฎหมาย</t>
  </si>
  <si>
    <t>เพื่อจ่ายเป็น ค่าจัดซื้อตู้เหล็กเก็บเอกสารชนิด 2 บาน จำนวน   1  ตู้  สำหรับเก็บเอกสารใน</t>
  </si>
  <si>
    <t xml:space="preserve">สำนักงานส่วนโยธา (ราคาตามท้องตลาด) ตั้งจ่ายจากเงินอุดหนุนทั่วไป </t>
  </si>
  <si>
    <t xml:space="preserve">        หมวดค่าที่ดินและสิ่งก่อสร้าง</t>
  </si>
  <si>
    <t>ประกันความเสียหายสำหรับผู้ประกันภัย ตั้งจ่ายจากเงินอุดหนุนทั่วไป ปรากฏในด้านบริหารทั่วไป</t>
  </si>
  <si>
    <t xml:space="preserve">          ประเภทค่าตอบแทนจ้างพนักงานจ้าง</t>
  </si>
  <si>
    <t xml:space="preserve">          ประเภทค่าตอบแทนพนักงานจ้าง</t>
  </si>
  <si>
    <t xml:space="preserve">           ประเภทค่าตอบแทนพนักงานจ้าง</t>
  </si>
  <si>
    <t xml:space="preserve">         ประเภทค่าค่าตอบแทนพนักงานจ้าง (220600)</t>
  </si>
  <si>
    <t xml:space="preserve">           ประเภทเงินค่าตอบแทนพิเศษนายก และรองนายก อบต.</t>
  </si>
  <si>
    <t xml:space="preserve">           ประเภทเงินค่าตอบแทนเลขานุการนายก อบต.</t>
  </si>
  <si>
    <t xml:space="preserve">           ประเภทเงินค่าตอบแทน สมาชิกสภา อบต.</t>
  </si>
  <si>
    <t xml:space="preserve">           ประเภทเงินค่าตอบแทนประจำตำแหน่งนายกและ รองนายก อบต.</t>
  </si>
  <si>
    <t>รวมหมวดเงินเดือน (ฝ่ายการเมือง)</t>
  </si>
  <si>
    <t>รวมหมวดเงินเดือน (ฝ่ายประจำ)</t>
  </si>
  <si>
    <t xml:space="preserve">     ภาษีโรงเรือนและที่ดิน</t>
  </si>
  <si>
    <t xml:space="preserve">     ภาษีบำรุงท้องที่</t>
  </si>
  <si>
    <t xml:space="preserve">     ภาษีป้าย</t>
  </si>
  <si>
    <t xml:space="preserve">     อากรการฆ่าสัตว์</t>
  </si>
  <si>
    <t xml:space="preserve">     ค่าธรรมเนียมเกี่ยวกับใบอนุญาตกิจการที่เป็นอันตรายต่อสุขภาพ</t>
  </si>
  <si>
    <t xml:space="preserve">     ค่าธรรมเนียมเกี่ยวกับใบอนุญาตการขายสุรา</t>
  </si>
  <si>
    <t xml:space="preserve">     ค่าธรรมเนียมเกี่ยวกับการควบคุมอาคาร</t>
  </si>
  <si>
    <t xml:space="preserve">     ค่าธรรมเนียมเก็บและขนขยะมูลฝอย </t>
  </si>
  <si>
    <t xml:space="preserve">     ค่าธรรมเนียมปิดแผ่นป้ายประกาศ</t>
  </si>
  <si>
    <t xml:space="preserve">     ค่าธรรมเนียมจดทะเบียนพาณิชย์</t>
  </si>
  <si>
    <t xml:space="preserve">     ค่าธรรมเนียมในการออกหนังสือรับรองการแจ้งสถานที่จำหน่าย</t>
  </si>
  <si>
    <t xml:space="preserve">     อาหารหรือสะสมอาหาร </t>
  </si>
  <si>
    <t>9. ค่าปรับผู้กระทำผิดกฎหมายจราจรทางบก</t>
  </si>
  <si>
    <t>10. ค่าปรับผู้กระทำผิดกฎหมายและข้อบังคับ</t>
  </si>
  <si>
    <t>11. ค่าปรับการผิดสัญญา</t>
  </si>
  <si>
    <t>12. ค่าปรับอื่น ๆ</t>
  </si>
  <si>
    <t>13. ค่าใบอนุญาตเกี่ยวกับการควบคุมอาคาร</t>
  </si>
  <si>
    <t xml:space="preserve">    ค่าธรรมเนียมอื่น ๆ</t>
  </si>
  <si>
    <t xml:space="preserve">    ค่าใบอนุญาตเกี่ยวกับการควบคุมอาคาร</t>
  </si>
  <si>
    <t>14. ค่าใบอนญาตจัดตั้งสถานที่จำหน่ายอาหาร</t>
  </si>
  <si>
    <t xml:space="preserve">15. ค่าใบอนุญาตอื่น ๆ </t>
  </si>
  <si>
    <t xml:space="preserve">    ค่าใบอนญาตจัดตั้งสถานที่จำหน่ายอาหารหรือสถานที่สะสมอาหาร</t>
  </si>
  <si>
    <t xml:space="preserve">    ในครัวหรือพี้นที่ใดซึ่งมีพื้นที่เกิน 200 ตร.ม.</t>
  </si>
  <si>
    <t xml:space="preserve">    ค่าใบอนุญาตอื่น ๆ </t>
  </si>
  <si>
    <t xml:space="preserve">    รายได้จากทรัพย์สินอื่น ๆ</t>
  </si>
  <si>
    <t xml:space="preserve">     รายได้จากสาธารณูปโภคและการพาณิชย์ (ประปา)</t>
  </si>
  <si>
    <t xml:space="preserve">          ประเภทเงินประจำตำแหน่ง</t>
  </si>
  <si>
    <t xml:space="preserve">ประจำปีงบประมาณ พ.ศ. 2557  </t>
  </si>
  <si>
    <t xml:space="preserve">     งบดำเนินงาน</t>
  </si>
  <si>
    <t xml:space="preserve">            อุดหนุนโครงการขยายเขตระบบจำหน่ายไฟฟ้า สายป่าโก -                        ชลประทาน หมู่ที่ 5</t>
  </si>
  <si>
    <t xml:space="preserve">            อุดหนุนโครงการขยายเขตระบบจำหน่ายไฟฟ้า หน้าบ้านนายอั้น -                บ้านนางหวีด  หมู่ที่ 6</t>
  </si>
  <si>
    <t xml:space="preserve">            อุดหนุนโครงการขยายเขตระบบจำหน่ายไฟฟ้าสาย บ้านโบะบุ -                   โรงเรียนบ้านราวอ หมู่ที่ 1</t>
  </si>
  <si>
    <t xml:space="preserve">            อุดหนุนโครงการขยายเขตระบบจำหน่ายไฟฟ้าสายจือลาฆี - สาย                 โต๊ะเน็ง หมู่ที่ 2</t>
  </si>
  <si>
    <t xml:space="preserve">            อุดหนุนโครงการขยายเขตระบบจำหน่ายไฟฟ้า สายบ้านนายบุญ                   เกลี้ยง - บ้านนายประหยัด หมู่ที่ 3</t>
  </si>
  <si>
    <t xml:space="preserve">เพื่อจ่ายเป็น ค่าเงินเดือนและเงินปรับปรุงเงินเดือนประจำปีให้พนักงานส่วนตำบล จำนวน 2 อัตรา  </t>
  </si>
  <si>
    <t xml:space="preserve">            2. ประเภทเงินเพิ่มต่าง ๆ ของพนักงาน  (220200)</t>
  </si>
  <si>
    <t xml:space="preserve">    ภาษีโรงเรือนและที่ดิน</t>
  </si>
  <si>
    <t>รวมหมวดรายได้เบ็ดเตล็ด</t>
  </si>
  <si>
    <t>รวมหมวดรายได้จากทุน</t>
  </si>
  <si>
    <t xml:space="preserve">      ค่าขายทอดตลาดทรัพย์สิน</t>
  </si>
  <si>
    <t xml:space="preserve">      ค่าขายเอกสารสอบราคา</t>
  </si>
  <si>
    <t xml:space="preserve">      ค่าขายแบบแปลน</t>
  </si>
  <si>
    <t xml:space="preserve">      ค่าเขียนแบบแปลน</t>
  </si>
  <si>
    <t xml:space="preserve">      ค่ารับรองสำเนาและถ่ายเอกสาร</t>
  </si>
  <si>
    <t xml:space="preserve">      รายได้เบ็ดเตล็ดอื่น ๆ</t>
  </si>
  <si>
    <t>รายงานรายละเอียดประมาณการรายรับงบประมาณรายจ่ายทั่วไป</t>
  </si>
  <si>
    <t>อำเภอ ปะนาเระ จังหวัด ปัตตานี</t>
  </si>
  <si>
    <r>
      <t xml:space="preserve">    </t>
    </r>
    <r>
      <rPr>
        <u/>
        <sz val="16"/>
        <rFont val="TH SarabunPSK"/>
        <family val="2"/>
      </rPr>
      <t xml:space="preserve">คำชี้แจง </t>
    </r>
    <r>
      <rPr>
        <sz val="16"/>
        <rFont val="TH SarabunPSK"/>
        <family val="2"/>
      </rPr>
      <t xml:space="preserve">   ประมาณการตั้งรับไว้สูงกว่าปีที่ผ่านมา  ตามจำนวนผู้ที่เคยเสีย</t>
    </r>
  </si>
  <si>
    <t xml:space="preserve">    ภาษีและรายใหม่ที่คาดว่าจะมาเสียภาษีให้ถูกต้องตามกฎหมาย</t>
  </si>
  <si>
    <r>
      <t xml:space="preserve">    </t>
    </r>
    <r>
      <rPr>
        <u/>
        <sz val="16"/>
        <rFont val="TH SarabunPSK"/>
        <family val="2"/>
      </rPr>
      <t>คำชี้แจง</t>
    </r>
    <r>
      <rPr>
        <sz val="16"/>
        <rFont val="TH SarabunPSK"/>
        <family val="2"/>
      </rPr>
      <t xml:space="preserve">    ประมาณการตั้งรับไว้ใกล้เคียงกับที่รับจริงในปีที่ผ่านมา</t>
    </r>
  </si>
  <si>
    <t xml:space="preserve">    ภาษีป้าย</t>
  </si>
  <si>
    <t xml:space="preserve">    ภาษีบำรุงท้องที่</t>
  </si>
  <si>
    <r>
      <t xml:space="preserve">    </t>
    </r>
    <r>
      <rPr>
        <u/>
        <sz val="16"/>
        <rFont val="TH SarabunPSK"/>
        <family val="2"/>
      </rPr>
      <t>คำชี้แจง</t>
    </r>
    <r>
      <rPr>
        <sz val="16"/>
        <rFont val="TH SarabunPSK"/>
        <family val="2"/>
      </rPr>
      <t xml:space="preserve">   ประมาณการตั้งรับไว้ใกล้เคียงกับที่รับจริงในปีที่ผ่านมา</t>
    </r>
  </si>
  <si>
    <t xml:space="preserve">    อากรการฆ่าสัตว์</t>
  </si>
  <si>
    <r>
      <t xml:space="preserve">    </t>
    </r>
    <r>
      <rPr>
        <u/>
        <sz val="16"/>
        <rFont val="TH SarabunPSK"/>
        <family val="2"/>
      </rPr>
      <t>คำชี้แจง</t>
    </r>
    <r>
      <rPr>
        <sz val="16"/>
        <rFont val="TH SarabunPSK"/>
        <family val="2"/>
      </rPr>
      <t xml:space="preserve">      ประมาณการตั้งรับไว้ใกล้เคียงกับที่รับจริงในปีที่ผ่านมา</t>
    </r>
  </si>
  <si>
    <t xml:space="preserve">    ค่าธรรมเนียมเกี่ยวกับใบอนุญาตกิจการที่เป็นอันตรายต่อสุขภาพ</t>
  </si>
  <si>
    <t xml:space="preserve">    ค่าธรรมเนียมเกี่ยวกับใบอนุญาตการขายสุรา</t>
  </si>
  <si>
    <t xml:space="preserve">    ค่าธรรมเนียมเกี่ยวกับการควบคุมอาคาร</t>
  </si>
  <si>
    <r>
      <t xml:space="preserve">    </t>
    </r>
    <r>
      <rPr>
        <u/>
        <sz val="16"/>
        <rFont val="TH SarabunPSK"/>
        <family val="2"/>
      </rPr>
      <t>คำชี้แจง</t>
    </r>
    <r>
      <rPr>
        <sz val="16"/>
        <rFont val="TH SarabunPSK"/>
        <family val="2"/>
      </rPr>
      <t xml:space="preserve">     ประมาณการตั้งรับไว้ใกล้เคียงกับที่รับจริงในปีที่ผ่านมา</t>
    </r>
  </si>
  <si>
    <t xml:space="preserve">    ค่าธรรมเนียมเก็บและขนขยะมูลฝอย</t>
  </si>
  <si>
    <r>
      <t xml:space="preserve">    </t>
    </r>
    <r>
      <rPr>
        <u/>
        <sz val="16"/>
        <rFont val="TH SarabunPSK"/>
        <family val="2"/>
      </rPr>
      <t>คำชี้แจง</t>
    </r>
    <r>
      <rPr>
        <sz val="16"/>
        <rFont val="TH SarabunPSK"/>
        <family val="2"/>
      </rPr>
      <t xml:space="preserve">      ไม่ได้ประมาณการตั้งรับไว้</t>
    </r>
  </si>
  <si>
    <t xml:space="preserve">    ค่าธรรมเนียมปิดแผ่นป้ายประกาศ</t>
  </si>
  <si>
    <t xml:space="preserve">    ค่าปรับผู้กระทำผิดกฎหมายจราจรทางบก</t>
  </si>
  <si>
    <r>
      <t xml:space="preserve">    </t>
    </r>
    <r>
      <rPr>
        <u/>
        <sz val="16"/>
        <rFont val="TH SarabunPSK"/>
        <family val="2"/>
      </rPr>
      <t>คำชี้แจง</t>
    </r>
    <r>
      <rPr>
        <sz val="16"/>
        <rFont val="TH SarabunPSK"/>
        <family val="2"/>
      </rPr>
      <t xml:space="preserve">       ประมาณการตั้งรับไว้ใกล้เคียงกับที่รับจริงในปีที่ผ่านมา</t>
    </r>
  </si>
  <si>
    <t xml:space="preserve">    ค่าปรับผู้กระทำผิดกฎหมายและข้อบังคับท้องถิ่น</t>
  </si>
  <si>
    <r>
      <t xml:space="preserve">    </t>
    </r>
    <r>
      <rPr>
        <u/>
        <sz val="16"/>
        <rFont val="TH SarabunPSK"/>
        <family val="2"/>
      </rPr>
      <t>คำชี้แจง</t>
    </r>
    <r>
      <rPr>
        <sz val="16"/>
        <rFont val="TH SarabunPSK"/>
        <family val="2"/>
      </rPr>
      <t xml:space="preserve">       ไม่ได้ประมาณการตั้งรับไว้</t>
    </r>
  </si>
  <si>
    <t xml:space="preserve">    ค่าปรับการผิดสัญญา</t>
  </si>
  <si>
    <r>
      <t xml:space="preserve">    </t>
    </r>
    <r>
      <rPr>
        <u/>
        <sz val="16"/>
        <rFont val="TH SarabunPSK"/>
        <family val="2"/>
      </rPr>
      <t>คำชี้แจง</t>
    </r>
    <r>
      <rPr>
        <sz val="16"/>
        <rFont val="TH SarabunPSK"/>
        <family val="2"/>
      </rPr>
      <t xml:space="preserve">        ประมาณการตั้งรับไว้ใกล้เคียงกับที่รับจริงในปีที่ผ่านมา</t>
    </r>
  </si>
  <si>
    <t xml:space="preserve">    ค่าปรับอื่น ๆ</t>
  </si>
  <si>
    <t xml:space="preserve">    ค่าใบอนุญาตเกี่ยวกับการควบคุมอาคาร  </t>
  </si>
  <si>
    <r>
      <t xml:space="preserve">    </t>
    </r>
    <r>
      <rPr>
        <u/>
        <sz val="16"/>
        <rFont val="TH SarabunPSK"/>
        <family val="2"/>
      </rPr>
      <t>คำชี้แจง</t>
    </r>
    <r>
      <rPr>
        <sz val="16"/>
        <rFont val="TH SarabunPSK"/>
        <family val="2"/>
      </rPr>
      <t xml:space="preserve">      ประมาณการตั้งรับไว้สูงกว่าปีที่ผ่านมา</t>
    </r>
  </si>
  <si>
    <t xml:space="preserve">    ค่าใบอนุญาตอื่น ๆ    </t>
  </si>
  <si>
    <t xml:space="preserve">    ค่าธรรมเนียมจดทะเบียนพาณิชย์</t>
  </si>
  <si>
    <t xml:space="preserve">    ค่าธรรมเนียมในการออกหนังสือรับรองการแจ้งสถานที่จำหน่ายอาหาร</t>
  </si>
  <si>
    <t xml:space="preserve">    หรือสะสมอาหาร</t>
  </si>
  <si>
    <t xml:space="preserve">    ค่าใบอนญาตจัดตั้งสถานที่จำหน่ายอาหารหรือสถานที่สะสมอาหารในครัว</t>
  </si>
  <si>
    <t xml:space="preserve">    หรือพี้นที่ใดซึ่งมีพื้นที่เกิน 200 ตร.ม.</t>
  </si>
  <si>
    <t xml:space="preserve">    ดอกเบี้ย</t>
  </si>
  <si>
    <t xml:space="preserve">    รายได้จากทรัพย์สินอื่น</t>
  </si>
  <si>
    <t xml:space="preserve">     รายได้จากสาธารณูปโภคอื่นๆ</t>
  </si>
  <si>
    <t xml:space="preserve">    รายได้จากสาธารณูปโภคและการพาณิชย์ (ประปา)</t>
  </si>
  <si>
    <t xml:space="preserve">     ค่าขายเอกสารสอบราคา</t>
  </si>
  <si>
    <t xml:space="preserve">เพื่อจ่ายเป็นค่าเงินเดือน  เงินปรับปรุงเงินเดือนประจำปีให้แก่พนักงานส่วนตำบล จำนวน 1 อัตรา </t>
  </si>
  <si>
    <t>ค่าตอบแทนเงินช่วยเหลือการศึกษาบุตรของพนักงานส่วนตำบล   ตั้งจ่ายจากเงินรายได้</t>
  </si>
  <si>
    <t>แผนงานบริหารงานทั่วไป</t>
  </si>
  <si>
    <t>รายรับ</t>
  </si>
  <si>
    <t>รับจริง</t>
  </si>
  <si>
    <t>หมายเหตุ</t>
  </si>
  <si>
    <t>1. ภาษีโรงเรือนและที่ดิน</t>
  </si>
  <si>
    <t>2. ภาษีบำรุงท้องที่</t>
  </si>
  <si>
    <t>3. ภาษีป้าย</t>
  </si>
  <si>
    <t>4. อากรการฆ่าสัตว์</t>
  </si>
  <si>
    <t>หมวดค่าธรรมเนียม  ค่าปรับ  และใบอนุญาต</t>
  </si>
  <si>
    <t>2. ค่าธรรมเนียมเกี่ยวกับใบอนุญาตการขายสุรา</t>
  </si>
  <si>
    <t>3. ค่าธรรมเนียมเกี่ยวกับการควบคุมอาคาร</t>
  </si>
  <si>
    <t xml:space="preserve">4. ค่าธรรมเนียมเก็บและขนขยะมูลฝอย </t>
  </si>
  <si>
    <t>5. ค่าธรรมเนียมปิดแผ่นป้ายประกาศ</t>
  </si>
  <si>
    <t xml:space="preserve">2. รายได้จากสาธารณูปโภคอื่น ๆ </t>
  </si>
  <si>
    <t>3. ค่าเขียนแบบแปลน</t>
  </si>
  <si>
    <t>4. ค่ารับรองสำเนาและถ่ายเอกสาร</t>
  </si>
  <si>
    <t>5. รายได้เบ็ดเตล็ดอื่น ๆ</t>
  </si>
  <si>
    <t>1. ค่าขายทอดตลาดทรัพย์สิน</t>
  </si>
  <si>
    <t>ปี 2554</t>
  </si>
  <si>
    <t>ปี 2555</t>
  </si>
  <si>
    <t>ปี 2556</t>
  </si>
  <si>
    <t>1. ค่าธรรมเนียมเกี่ยวกับใบอนุญาตกิจการที่เป็น</t>
  </si>
  <si>
    <t xml:space="preserve">    อันตรายต่อสุขภาพ</t>
  </si>
  <si>
    <t>1. ค่าขายเอกสารสอบราคา</t>
  </si>
  <si>
    <t>2. ค่าขายแบบแปลน</t>
  </si>
  <si>
    <t>-3-</t>
  </si>
  <si>
    <t>รายได้ที่รัฐบาลเก็บแล้วจัดสรรให้องค์กรปกครองส่วนท้องถิ่น</t>
  </si>
  <si>
    <t>(กรณีครบวาระ ยุบสภา และกรณีแทนตำแหน่งที่ว่าง) และสนับสนุนค่าใช้จ่ายสำหรับการเลือกตั้ง</t>
  </si>
  <si>
    <t xml:space="preserve">งานส่งเสริมการเกษตร (00321) </t>
  </si>
  <si>
    <t xml:space="preserve">ตั้งจ่ายจากเงินรายได้   ปรากฏในด้านบริการชุมชนและสังคม (00200) </t>
  </si>
  <si>
    <t>รายได้ที่รัฐบาลเก็บแล้วจัดสรรให้องค์กรปกครอง</t>
  </si>
  <si>
    <t>ส่วนท้องถิ่น</t>
  </si>
  <si>
    <t xml:space="preserve">            1. ประเภทค่าวัสดุสำนักงาน (330100)  </t>
  </si>
  <si>
    <t xml:space="preserve">            2. ประเภทวัสดุคอมพิวเตอร์ (331300)  </t>
  </si>
  <si>
    <t xml:space="preserve">            3. ประเภทค่าวัสดุโฆษณาและเผยแพร่ (331300)   </t>
  </si>
  <si>
    <t>แผนงานการศึกษา (00210)</t>
  </si>
  <si>
    <t xml:space="preserve">            1. ประเภทเงินเดือนพนักงาน (220100)</t>
  </si>
  <si>
    <t xml:space="preserve">            2. ประเภทเงินเพิ่มต่าง ๆ ของพนักงาน (220200)</t>
  </si>
  <si>
    <t xml:space="preserve">ปรากฎในด้านบริการชุมชนและสังคม (00200)  </t>
  </si>
  <si>
    <t xml:space="preserve">            4. ประเภทเงินเพิ่มต่างๆ ของพนักงานจ้าง (220700)</t>
  </si>
  <si>
    <t xml:space="preserve">เพื่อจ่ายเป็น ค่ารักษาพยาบาลให้พนักงานส่วนตำบล   ตั้งจ่ายจากเงินรายได้  </t>
  </si>
  <si>
    <t xml:space="preserve">ปรากฏในด้านบริการชุมชนและสังคม  (00200)  </t>
  </si>
  <si>
    <t xml:space="preserve">เพื่อจ่ายเป็น ค่าใช้จ่ายในการจัดกิจกรรมโครงการบัณฑิตน้อย   เช่น   ค่าอาหารว่างพร้อมเครื่องดื่ม  </t>
  </si>
  <si>
    <t>ค่าจัดทำวุฒิบัตร ค่าจัดซุ้ม  ฯลฯ  หรือค่าใช้จ่ายอื่น ๆ ที่จำเป็นในกิจกรรมดังกล่าว  ตั้งจ่ายจาก</t>
  </si>
  <si>
    <t xml:space="preserve">เงินอุดหนุนทั่วไป  ปรากฏในด้านบริการชุมชนและสังคม(00200) </t>
  </si>
  <si>
    <t xml:space="preserve">งานระดับก่อนวัยเรียนและประถมศึกษา (00212) </t>
  </si>
  <si>
    <t xml:space="preserve">        หมวดที่ดินและสิ่งก่อสร้าง</t>
  </si>
  <si>
    <t xml:space="preserve">            1. ประเภทค่าติดตั้งระบบเสียงตามสาย หมู่ที่ 2</t>
  </si>
  <si>
    <t xml:space="preserve">เพื่อจ่ายเป็น ค่าติดตั้งเสียงตามสาย หมู่ที่ 2  จำนวน 1  แห่ง  เพื่อประชาสัมพันธ์ข่าวสารของ อบต. </t>
  </si>
  <si>
    <t xml:space="preserve">            3. ประเภทรายจ่ายเกี่ยวเนื่องกับการปฏิบัติราชการที่ไม่เข้าลักษณะรายจ่ายหมวดอื่นๆ   </t>
  </si>
  <si>
    <t xml:space="preserve">            2. ประเภทรายจ่ายเกี่ยวกับการรับรองและพิธีการ (320200)</t>
  </si>
  <si>
    <t xml:space="preserve">3.1 ค่าใช้จ่ายในการเดินทางไปราชการ  </t>
  </si>
  <si>
    <t>เพื่อจ่ายเป็น ค่าเบี้ยเลี้ยงเดินทาง  ค่าพาหนะ  ค่าเช่าที่พักและค่าใช้จ่ายอื่นๆ ในการเดินทาง</t>
  </si>
  <si>
    <t xml:space="preserve">ประเภทครุภัณฑ์โฆษณาและเผยแพร่ </t>
  </si>
  <si>
    <t>ประเภทครุภัณฑ์อื่นๆ</t>
  </si>
  <si>
    <t>ค่าที่ดินและสิ่งก่อสร้าง</t>
  </si>
  <si>
    <t>ประเภทค่าวัสดุโฆษณาและเผยแพร่</t>
  </si>
  <si>
    <t>ประเภทค่าตอบแทนการปฏิบัติงานของ อปพร. หน่วยกู้ชีพกู้ภัย</t>
  </si>
  <si>
    <t>ประเภท ค่าวัสดุการเกษตร</t>
  </si>
  <si>
    <t>ประเภทค่าวัสดุการศึกษาเด็กเล็ก</t>
  </si>
  <si>
    <t>ประเภทค่าบำรุงรักษาและปรับปรุงที่ดินและสิ่งก่อสร้าง</t>
  </si>
  <si>
    <t>ประเภทวัสดุอาหารเสริม (นม)</t>
  </si>
  <si>
    <t>ประเภทครุภัณฑ์การศึกษา</t>
  </si>
  <si>
    <t>ประเภทเงินอุดหนุนกิจการที่เป็นสาธารณประโยชน์</t>
  </si>
  <si>
    <t>ประเภทวัสดุวิทยาศาสตร์และการแพทย์</t>
  </si>
  <si>
    <t>ประเภทวัสดุก่อสร้าง</t>
  </si>
  <si>
    <t>ประเภทค่าติดตั้งระบบเสียงตามสาย หมู่ที่ 2</t>
  </si>
  <si>
    <t>ประเภทครุภัณฑ์ยานพาหนะและขนส่ง</t>
  </si>
  <si>
    <t>ประเภทครุภัณฑ์กีฬา</t>
  </si>
  <si>
    <t>ประเภทค่าวัสดุกีฬา</t>
  </si>
  <si>
    <t xml:space="preserve">ประเภทค่าบำรุงรักษาและซ่อมแซมทรัพย์สิน </t>
  </si>
  <si>
    <r>
      <t xml:space="preserve"> งบ/หมวด/ประเภทรายจ่าย</t>
    </r>
    <r>
      <rPr>
        <b/>
        <sz val="25"/>
        <rFont val="TH SarabunPSK"/>
        <family val="2"/>
      </rPr>
      <t xml:space="preserve"> </t>
    </r>
    <r>
      <rPr>
        <sz val="16"/>
        <rFont val="TH SarabunPSK"/>
        <family val="2"/>
      </rPr>
      <t xml:space="preserve">                                  </t>
    </r>
  </si>
  <si>
    <t>งบบุคลาการ</t>
  </si>
  <si>
    <t>2.1  บันทึกหลักการและเหตุผล</t>
  </si>
  <si>
    <t>2.2  รายจ่ายตามงานและงบรายจ่าย</t>
  </si>
  <si>
    <t>2.4  รายงานประมาณการรายรับ</t>
  </si>
  <si>
    <t xml:space="preserve">2.3  ข้อบัญญัติงบประมาณรายจ่าย </t>
  </si>
  <si>
    <t>2.6  รายงานประมาณการรายจ่าย</t>
  </si>
  <si>
    <t>2.7  รายงานรายละเอียดประมาณการรายจ่ายงบประมาณรายจ่ายทั่วไป</t>
  </si>
  <si>
    <t>1-6</t>
  </si>
  <si>
    <t>8</t>
  </si>
  <si>
    <t>9-20</t>
  </si>
  <si>
    <t>21-22</t>
  </si>
  <si>
    <t>23-26</t>
  </si>
  <si>
    <t>27-30</t>
  </si>
  <si>
    <t>เงินฝากธนาคารทั้งสิ้น ณ วันที่ ........................-......................  จำนวน</t>
  </si>
  <si>
    <t>ทรัพย์จำนำจำนวน  .………-……….  บาท</t>
  </si>
  <si>
    <t>ในปีงบประมาณ พ.ศ. 2556 ณ วันที่  1 สิงหาคม พ.ศ. 2556 องค์การบริหารส่วนตำบลดอนมีสถานะการเงินดังนี้</t>
  </si>
  <si>
    <t>2.5  รายงานรายละเอียดประมาณการรายรับงบประมาณรายจ่ายทั่วไป</t>
  </si>
  <si>
    <t>อุดหนุนทั่วไป เป็นจำนวนรวมทั้งสิ้น 20,000,000 บาท โดยแยกรายละเอียดตามแผนงานได้ดังนี้</t>
  </si>
  <si>
    <t>รายงานประมาณการรายรับ</t>
  </si>
  <si>
    <t xml:space="preserve">รอมฎอน ตั้งจ่ายจากเงินอุดหนุนทั่วไป  ปรากฏในด้านบริการชุมชนและสังคม (00200) </t>
  </si>
  <si>
    <t>เพื่อจ่ายเป็น ค่าใช้จ่ายในการจัดพิมพ์ปฏิทินวันขึ้นปีใหม่ ตั้งจ่ายจากเงินอุดหนุนทั่วไป</t>
  </si>
  <si>
    <t xml:space="preserve">ปรากฏในด้านบริการชุมชนและสังคม (00200) </t>
  </si>
  <si>
    <t xml:space="preserve">            3.  ประเภทครุภัณฑ์โฆษณาและเผยแพร่ (410700)</t>
  </si>
  <si>
    <t>เพื่อจ่ายเป็น ค่าจัดซื้อกล้องถ่ายภาพนิ่ง ระบบดิจิตอล จำนวน  1  กล้อง สำหรับใช้ในสำนักปลัด</t>
  </si>
  <si>
    <t>(ราคาตามท้องตลาด) ตั้งจ่ายจากเงินอุดหนุนทั่วไป ปรากฏในด้านบริหารทั่วไป (00100)</t>
  </si>
  <si>
    <t xml:space="preserve">               3.1  กล้องถ่ายภาพนิ่ง ระบบดิจิตอล   </t>
  </si>
  <si>
    <t>เพื่อจ่ายเป็น ค่าจัดซื้อตู้ลิ้นชักเหล็กเก็บเอกสาร  สูง  75-80  เซนติเมตร จำนวน  1 ตู้ สำหรับเก็บ</t>
  </si>
  <si>
    <t>(เงินรางวัลประจำปี)  ตั้งจ่ายจากเงินรายได้  ปรากฏในด้านบริหารทั่วไป (00100)</t>
  </si>
  <si>
    <t xml:space="preserve">               1.13  ค่าใช้จ่ายตามโครงการจัดค่ายปรับเปลี่ยนพฤติกรรมให้กับเยาวชน กลุ่มเสพและกลุ่มเสี่ยงยาเสพติด</t>
  </si>
  <si>
    <t xml:space="preserve">               1.15  ค่าใช้จ่ายในการส่งเสริมและสนับสนุนการพัฒนาคุณภาพชีวิตคนชรา คนพิการ ผู้ด้อยโอกาส</t>
  </si>
  <si>
    <t xml:space="preserve">สมทบงบประมาณให้กับธนาคารขยะตำบลดอน ตั้งจ่ายจากเงินอุดหนุนทั่วไป  </t>
  </si>
  <si>
    <t xml:space="preserve">           3. ประเภทรายจ่ายเกี่ยวเนื่องกับการปฏิบัติราชการที่ไม่เข้าลักษณะรายจ่ายหมวดอื่นๆ (320300)</t>
  </si>
  <si>
    <t xml:space="preserve">             1. ประเภทรายจ่ายเกี่ยวเนื่องกับการปฏิบัติราชการที่ไม่เข้าลักษณะรายจ่ายหมวดอื่นๆ (320300)</t>
  </si>
  <si>
    <t xml:space="preserve">ส่วนตำบลดอน  จึงขอแถลงให้ท่านประธานและสมาชิกทุกท่านได้ทราบถึงสถานะการคลังตลอดจนหลักการและ  </t>
  </si>
  <si>
    <t>ณ วันที่ 1 สิงหาคม พ.ศ.  2556</t>
  </si>
  <si>
    <t>(3)</t>
  </si>
  <si>
    <t xml:space="preserve">งบกลาง  </t>
  </si>
  <si>
    <t>งบบุคลากร  (หมวดเงินเดือน ค่าจ้างประจำ และค่าจ้างชั่วคราว)</t>
  </si>
  <si>
    <t xml:space="preserve">  ………………….. บาท</t>
  </si>
  <si>
    <t>งบลงทุน  (หมวดค่าครุภัณฑ์ ที่ดินและสิ่งก่อสร้าง)</t>
  </si>
  <si>
    <t>งบรายจ่ายอื่น  (หมวดรายจ่ายอื่น)</t>
  </si>
  <si>
    <t>งบเงินอุดหนุน  (หมวดเงินอุดหนุน)</t>
  </si>
  <si>
    <t>(4)</t>
  </si>
  <si>
    <t>(5)</t>
  </si>
  <si>
    <t>รายงานงบประมาณรายจ่าย</t>
  </si>
  <si>
    <t>ยอดต่าง(%)</t>
  </si>
  <si>
    <t xml:space="preserve">     งบบุคลากร</t>
  </si>
  <si>
    <t xml:space="preserve">           ประเภทเงินเดือนนายก/รองนายก </t>
  </si>
  <si>
    <t xml:space="preserve">                อุดหนุนธนาคารขยะตำบลดอน</t>
  </si>
  <si>
    <t>รวมงานบริหารทั่วไปเกี่ยวกับสาธารณสุข</t>
  </si>
  <si>
    <t>รวมงานโรงพยาบาล</t>
  </si>
  <si>
    <t>รวมแผนงานสาธารณสุข</t>
  </si>
  <si>
    <t>ทุนสำรองเงินสะสม 5,281,335.81  บาท</t>
  </si>
  <si>
    <t>เงินฝากธนาคารทั้งสิ้น   24,681,762.57   บาท</t>
  </si>
  <si>
    <t>เงินสะสม  10,467,339.02  บาท</t>
  </si>
  <si>
    <t xml:space="preserve">รายการกันเงินไว้แบบก่อหนี้ผูกพันและยังไม่ได้เบิกจ่าย จำนวน ..........-...........โครงการ  </t>
  </si>
  <si>
    <t>รวม                -                     บาท</t>
  </si>
  <si>
    <t xml:space="preserve">รายการที่ได้กันเงินไว้โดยยังไม่ได้ก่อหนี้ผูกพัน  จำนวน   2   โครงการ </t>
  </si>
  <si>
    <t xml:space="preserve">              ค่ารับรอง</t>
  </si>
  <si>
    <t xml:space="preserve">               ค่ารับรอง</t>
  </si>
  <si>
    <t xml:space="preserve">              ค่าใช้จ่ายในการจัดทำแผนที่ภาษีและทะเบียนทรัพย์สิน</t>
  </si>
  <si>
    <t xml:space="preserve">          ประเภทค่าบำรุงรักษาและซ่อมแซมทรัพย์สิน</t>
  </si>
  <si>
    <t xml:space="preserve">              ค่าซ่อมแซมบำรุงรักษา เพื่อให้สามารถใช้งานได้ตามปกติ</t>
  </si>
  <si>
    <t xml:space="preserve">          ประเภทค่าไปรษณียากรโทรเลข ธนาณัติ และดวงตราไปรษณียากร               </t>
  </si>
  <si>
    <t xml:space="preserve">      ค่าวัสดุ (533000) </t>
  </si>
  <si>
    <t xml:space="preserve">              ค่าจัดซื้อเครื่องคอมพิวเตอร์พร้อมเครื่องพริ้นเตอร์</t>
  </si>
  <si>
    <t xml:space="preserve">              ค่าจัดซื้อเครื่องสำรองกระแสไฟฟ้า</t>
  </si>
  <si>
    <t xml:space="preserve">              ค่าใช้จ่ายโครงการรณรงค์ลดอุบัติเหตุบนท้องถนน</t>
  </si>
  <si>
    <t xml:space="preserve">         ค่าตอบแทน</t>
  </si>
  <si>
    <t>ตั้งจ่ายจากเงินรายได้  ปรากฏในด้านบริหารทั่วไป (00100) ปรากฏในแผนงานการรักษาความสงบ</t>
  </si>
  <si>
    <t>ภายใน (00120)  งานป้องกันภัยฝ่ายพลเรือนและระงับอัคคีภัย (00123)</t>
  </si>
  <si>
    <t xml:space="preserve">             1. ประเภทค่าตอบแทนการปฏิบัติงานของ อปพร. หน่วยกู้ชีพกู้ภัย </t>
  </si>
  <si>
    <t xml:space="preserve">เพื่อจ่ายเป็น ค่าตอบแทน อปพร.  หน่วยกู้ชีพกู้ภัย ในการปฏิบัติงาน หรือช่วยเหลือผู้ประสบสาธารณภัย    </t>
  </si>
  <si>
    <t xml:space="preserve">           ประเภทเงินเดือนพนักงาน</t>
  </si>
  <si>
    <t xml:space="preserve">           ประเภทเงินเพิ่มต่าง ๆ ของพนักงาน</t>
  </si>
  <si>
    <t xml:space="preserve">           ประเภทเงินเพิ่มต่างๆ ของพนักงานจ้าง</t>
  </si>
  <si>
    <t xml:space="preserve">     รวมงบบุคลากร</t>
  </si>
  <si>
    <t xml:space="preserve">        ค่าตอบแทน </t>
  </si>
  <si>
    <t xml:space="preserve">           ประเภทค่าตอบแทนการปฏิบัติงานนอกเวลาราชการ</t>
  </si>
  <si>
    <t xml:space="preserve">           ประเภทเงินช่วยเหลือการศึกษาบุตร</t>
  </si>
  <si>
    <t xml:space="preserve">           ประเภทเงินช่วยเหลือค่ารักษาพยาบาล</t>
  </si>
  <si>
    <t xml:space="preserve">       ค่าใช้สอย  (532000)</t>
  </si>
  <si>
    <t xml:space="preserve">       รวมค่าตอบแทน</t>
  </si>
  <si>
    <t xml:space="preserve">          ประเภทายจ่ายเพื่อให้ได้มาซึ่งบริการ</t>
  </si>
  <si>
    <t xml:space="preserve">              ค่าธรรมเนียมและค่าลงทะเบียน</t>
  </si>
  <si>
    <t xml:space="preserve">            ประเภทค่าวัสดุงานบ้านงานครัว</t>
  </si>
  <si>
    <t xml:space="preserve">            ประเภทค่าวัสดุ ยานพาหนะและขนส่ง</t>
  </si>
  <si>
    <t xml:space="preserve">            ประเภทค่าวัสดุเชื้อเพลิงและหล่อลื่น</t>
  </si>
  <si>
    <t xml:space="preserve">            ประเภทวัสดุคอมพิวเตอร์</t>
  </si>
  <si>
    <t xml:space="preserve">            ประเภทวัสดุไฟฟ้าและวิทยุ</t>
  </si>
  <si>
    <t xml:space="preserve">            ประเภทวัสดุเครื่องแต่งกาย</t>
  </si>
  <si>
    <t xml:space="preserve">            ประเภทวัสดุอื่น ๆ</t>
  </si>
  <si>
    <t xml:space="preserve">      หมวดค่าสาธารณูปโภค </t>
  </si>
  <si>
    <t xml:space="preserve">            ประเภทค่าไฟฟ้า</t>
  </si>
  <si>
    <t xml:space="preserve">            ประเภทค่าโทรศัพท์</t>
  </si>
  <si>
    <t xml:space="preserve">            ประเภทค่าไปรษณีย์ ค่าโทรเลข ค่าธนาณัติ ค่าซื้อดวงตราไปรษณียากร</t>
  </si>
  <si>
    <t>รวมหมวดค่าสาธารณูปโภค</t>
  </si>
  <si>
    <t xml:space="preserve">      หมวดเงินอุดหนุน</t>
  </si>
  <si>
    <t xml:space="preserve">            ประเภทเงินอุดหนุนองค์กรปกครองส่วนท้องถิ่นอื่น</t>
  </si>
  <si>
    <t xml:space="preserve">      งบลงทุน</t>
  </si>
  <si>
    <t xml:space="preserve">      หมวดค่าครุภัณฑ์</t>
  </si>
  <si>
    <t xml:space="preserve">            ประเภทครุภัณฑ์สำนักงาน</t>
  </si>
  <si>
    <t xml:space="preserve">            ประเภทครุภัณฑ์คอมพิวเตอร์</t>
  </si>
  <si>
    <t xml:space="preserve">                  คอมพิวเตอร์พร้อมเครื่องพริ้นท์</t>
  </si>
  <si>
    <t>รวมหมวดค่าครุภัณฑ์</t>
  </si>
  <si>
    <t>รวมหมวดเงินอุดหนุน</t>
  </si>
  <si>
    <t>งานบริหารทั่วไปเกี่ยวกับการรักษาความสงบภายใน</t>
  </si>
  <si>
    <t>รวมงบบุคลากร</t>
  </si>
  <si>
    <t xml:space="preserve">      งบเงินอุดหนุน</t>
  </si>
  <si>
    <t>รวมงบเงินอุดหนุน</t>
  </si>
  <si>
    <t>รวมงบดำเนินงาน</t>
  </si>
  <si>
    <t>รวมงบลงทุน</t>
  </si>
  <si>
    <t>รวมแผนงานบริหารงานทั่วไป</t>
  </si>
  <si>
    <t>รวมงานบริหารทั่วไปเกี่ยวกับการรักษาความสงบภายใน</t>
  </si>
  <si>
    <t>รวมแผนงานการรักษาความสงบภายใน</t>
  </si>
  <si>
    <t>งานป้องกันภัยฝ่ายผลเรือนและระงับอัคคีภัย</t>
  </si>
  <si>
    <t xml:space="preserve">            ประเภทค่าตอบแทนการปฏิบัติงานของ อปพร. หน่วยกู้ชีพกู้ภัย</t>
  </si>
  <si>
    <t>รวมงานป้องกันภัยฝ่ายผลเรือนและระงับอัคคีภัย</t>
  </si>
  <si>
    <t>รวมงานบริหารงานคลัง</t>
  </si>
  <si>
    <t>รายจ่าย</t>
  </si>
  <si>
    <t xml:space="preserve">ตั้งจ่ายจากเงินอุดหนุนทั่วไป   ปรากฏในด้านบริการชุมชนและสังคม (00200) </t>
  </si>
  <si>
    <t>คณะกรรมการ ค่าของรางวัล  ค่าตกแต่งเรือพระ ฯลฯ  หรือค่าใช้จ่ายอื่น ๆ ที่จำเป็นในกิจกรรม</t>
  </si>
  <si>
    <t>ดังกล่าว ตั้งจ่ายจากเงินอุดหนุนทั่วไป   ปรากฏในด้านบริการชุมชนและสังคม (00200)</t>
  </si>
  <si>
    <t>แผนงานการเกษตร</t>
  </si>
  <si>
    <t>งบกลาง</t>
  </si>
  <si>
    <t>หมวดภาษีอากร</t>
  </si>
  <si>
    <t>หมวดรายได้จากทรัพย์สิน</t>
  </si>
  <si>
    <t>หมวดรายได้เบ็ดเตล็ด</t>
  </si>
  <si>
    <t>หมวดรายได้จากทุน</t>
  </si>
  <si>
    <t>องค์การบริหารส่วนตำบลดอน</t>
  </si>
  <si>
    <t>อำเภอปะนาเระ      จังหวัดปัตตานี</t>
  </si>
  <si>
    <t>งานบริหารทั่วไปเกี่ยวกับการศึกษา (00211)</t>
  </si>
  <si>
    <t xml:space="preserve">ปรากฏในด้านบริการชุมชนและสังคม(00200)  ปรากฏในแผนงานการศึกษา (00210)  </t>
  </si>
  <si>
    <t xml:space="preserve">เพื่อจ่ายเป็น ค่าตอบแทนเงินช่วยเหลือการศึกษาบุตรให้พนักงานส่วนตำบลและนายก อบต. </t>
  </si>
  <si>
    <t xml:space="preserve">เพื่อจ่ายเป็น ค่ารักษาพยาบาลให้แก่ พนักงานส่วนตำบลและผู้บริหาร ดังต่อไปนี้  </t>
  </si>
  <si>
    <t>เพื่อจ่ายเป็น เงินประโยชน์ตอบแทนอื่นสำหรับพนักงานส่วนตำบลและพนักงานจ้างเป็นกรณีพิเศษ</t>
  </si>
  <si>
    <t>เพื่อจ่ายเป็นค่าจ้างเหมาบริการให้รับจ้างทำการอย่างหนึ่งอย่างใด เช่น ค่าจ้างเหมารักษาความ</t>
  </si>
  <si>
    <t>ปลอดภัยสถานที่ราชการ ค่าจ้างเหมาทำความสะอาดอาคารที่ทำการ อบต.  ค่าจ้างเหมาบริการเก็บ</t>
  </si>
  <si>
    <t xml:space="preserve">น้ำประปา ค่าถ่ายเอกสาร ค่าเย็บหนังสือ  เข้าปกหนังสือ ค่าล้างฟิล์ม และการจ้างเหมาบริการอื่น ๆ  </t>
  </si>
  <si>
    <t xml:space="preserve">ที่เป็นกิจการในอำนาจหน้าที่ของ องค์กรปกครองส่วนท้องถิ่น  เช่น การจ้างเหมาเก็บขยะ มูลฝอย </t>
  </si>
  <si>
    <t xml:space="preserve">หรือ สิ่งปฏิกูล ค่าจ้างเขียนและติดตั้งป้ายประชาสัมพันธ์ต่าง ๆ เป็นต้น  </t>
  </si>
  <si>
    <t>เพื่อจ่ายเป็น ค่าจ้างของพนักงานจ้างตามภารกิจ  จำนวน  3  คน ผู้ช่วยช่างโยธา  ผู้ช่วยเจ้าหน้าที่</t>
  </si>
  <si>
    <t xml:space="preserve">การประปาและผู้ช่วยช่างไฟฟ้า ตั้งจ่ายจากเงินรายได้ ปรากฏในด้านบริการชุมชนและสังคม (00200) </t>
  </si>
  <si>
    <t xml:space="preserve">       เป็นเงิน</t>
  </si>
  <si>
    <t xml:space="preserve">            5. ประเภทเงินค่าตอบแทน สมาชิกสภาองค์การบริหารส่วนตำบล (210600)</t>
  </si>
  <si>
    <t xml:space="preserve">            2. ประเภทเงินเพิ่มต่างๆ ของพนักงาน(220200) </t>
  </si>
  <si>
    <t xml:space="preserve">            1. ประเภทเงินเดือนพนักงาน(220100)</t>
  </si>
  <si>
    <t xml:space="preserve">           3. ประเภทเงินประจำตำแหน่ง (220300)</t>
  </si>
  <si>
    <t xml:space="preserve">            2. ประเภทค่าตอบแทนการปฏิบัติงานนอกเวลาราชการ (310300)  </t>
  </si>
  <si>
    <t xml:space="preserve">            3. ประเภทค่าเช่าบ้าน (310400)  </t>
  </si>
  <si>
    <t xml:space="preserve">            4. ประเภทเงินช่วยเหลือการศึกษาบุตร (310500)  </t>
  </si>
  <si>
    <t xml:space="preserve">            5. ประเภทเงินช่วยเหลือค่ารักษาพยาบาล (310600)  </t>
  </si>
  <si>
    <t xml:space="preserve">        หมวดค่าใช้สอย  (532000)</t>
  </si>
  <si>
    <t xml:space="preserve">            1. ประเภทรายจ่ายเพื่อให้ได้มาซึ่งบริการ  (320100)</t>
  </si>
  <si>
    <t xml:space="preserve">               1.1  ค่าจ้างเหมาบริการ</t>
  </si>
  <si>
    <t xml:space="preserve">               1.2  ค่าธรรมเนียมและค่าลงทะเบียน </t>
  </si>
  <si>
    <t xml:space="preserve">               1.3 ค่าจ้างนักเรียน นักศึกษา </t>
  </si>
  <si>
    <t>เงินสวัสดิการพนักงานที่ปฏิบัติงานพื้นที่พิเศษ     เป็นเงิน</t>
  </si>
  <si>
    <t>เพื่อจ่ายเป็นค่าครองชีพพนักงานส่วนตำบล        เป็นเงิน</t>
  </si>
  <si>
    <t xml:space="preserve">เพื่อจ่ายเป็นค่าจ้างของพนักงานจ้างตามภารกิจ ตำแหน่ง  ผู้ช่วยเจ้าหน้าที่ธุรการ จำนวน  1 อัตรา </t>
  </si>
  <si>
    <t>เพื่อจ่ายเป็นเงินเพิ่มค่าครองชีพชั่วคราว</t>
  </si>
  <si>
    <t>เพื่อจ่ายเป็นค่าตอบแทนผู้ช่วยเหลือปฏิบัติราชการขององค์การบริหารส่วนตำบล   เช่น ค่าตอบแทน</t>
  </si>
  <si>
    <t xml:space="preserve">ประชาคมคณะกรรมการตรวจการจ้างและผู้ควบคุมงานก่อสร้างโครงการต่าง ๆ คณะกรรมการ </t>
  </si>
  <si>
    <t xml:space="preserve">จัดซื้อ/จัดจ้างโครงการต่างๆ ขององค์การบริหารส่วนตำบล ตามที่มีคำสั่งแต่งตั้งฯลฯ </t>
  </si>
  <si>
    <t xml:space="preserve">เพื่อจ่ายเป็นค่าตอบแทนการปฏิบัติงานนอกเวลาราชการให้แก่ พนักงานส่วนตำบล และพนักงานจ้าง  </t>
  </si>
  <si>
    <t xml:space="preserve">     หมวดเงินเดือน</t>
  </si>
  <si>
    <t xml:space="preserve">     เงินเดือน (ฝ่ายการเมือง)</t>
  </si>
  <si>
    <t xml:space="preserve">      ภาษีมูลค่าเพิ่มตาม  พรบ. กำหนดแผนฯ</t>
  </si>
  <si>
    <t xml:space="preserve">      ภาษีมูลค่าเพิ่ม 1 ใน 9</t>
  </si>
  <si>
    <t xml:space="preserve">      ภาษีธุรกิจเฉพาะ</t>
  </si>
  <si>
    <t xml:space="preserve">      ภาษีสุรา</t>
  </si>
  <si>
    <t xml:space="preserve">      ภาษีสรรพสามิต</t>
  </si>
  <si>
    <t xml:space="preserve">      ค่าภาคหลวงแร่</t>
  </si>
  <si>
    <t xml:space="preserve">      ค่าภาคหลวงปิโตรเลียม</t>
  </si>
  <si>
    <t xml:space="preserve">      ค่าธรรมเนียมจดทะเบียนสิทธิและนิติกรรมที่ดิน</t>
  </si>
  <si>
    <t xml:space="preserve">      ภาษีจัดสรรอื่น ๆ</t>
  </si>
  <si>
    <t xml:space="preserve">       เงินอุดหนุนทั่วไปสำหรับดำเนินการตามอำนาจหน้าที่และภารกิจ</t>
  </si>
  <si>
    <t xml:space="preserve">       ถ่ายโอนเลือกทำ</t>
  </si>
  <si>
    <t>รวมหมวดเงินอุดหนุนทั่วไป</t>
  </si>
  <si>
    <t>รวมทุกหมวด</t>
  </si>
  <si>
    <t xml:space="preserve">ให้ประชาชนได้รับทราบกิจกรรมโครงการต่างๆ  ตั้งจ่ายจากเงินอุดหนุนทั่วไป </t>
  </si>
  <si>
    <t xml:space="preserve">            1. ประเภทครุภัณฑ์การศึกษา</t>
  </si>
  <si>
    <t xml:space="preserve">              4.1  ค่าซ่อมแซมบำรุงรักษา เพื่อให้สามารถใช้งานได้ตามปกติ</t>
  </si>
  <si>
    <t>4.1 ค่าซ่อมแซมบำรุงรักษา เพื่อให้สามารถใช้งานได้ตามปกติ</t>
  </si>
  <si>
    <t xml:space="preserve">            1. ประเภทค่าบำรุงรักษาและปรับปรุงที่ดินและสิ่งก่อสร้าง</t>
  </si>
  <si>
    <t xml:space="preserve">งานบริหารทั่วไปเกี่ยวกับสาธารณสุข (00221) </t>
  </si>
  <si>
    <t xml:space="preserve">ในตำบล ส่งเสริมวัสดุครุภัณฑ์อันจำเป็นให้กับกลุ่มอาชีพ กลุ่มพลังเยาวชน และอาสาสมัครต่างๆ </t>
  </si>
  <si>
    <t xml:space="preserve">มัสยิดสุเหร่าคลองบือเร๊ะ จำนวน 10,000 บาท มัสยิดกือลองยะมะแต จำนวน 15,000 บาท  </t>
  </si>
  <si>
    <t>ค่าใช้จ่ายในการเข้าร่วมกิจกรรมวันสตรีสากลต้านภัยยาเสพติด โดยสนับสนุนค่าใช้จ่ายต่างๆ ในการ</t>
  </si>
  <si>
    <t>โดยไม่พึ่งพายาเสพติด</t>
  </si>
  <si>
    <t xml:space="preserve">(เงินรางวัลประจำปี) ตั้งจ่ายจากเงินรายได้ ปรากฏในด้านบริการชุมชนและสังคม (00200) </t>
  </si>
  <si>
    <t>พ.ศ. ๒๕๕๗</t>
  </si>
  <si>
    <t xml:space="preserve">งานบำบัดน้ำเสีย (00245) </t>
  </si>
  <si>
    <t>-22-</t>
  </si>
  <si>
    <t>เป็นเงิน</t>
  </si>
  <si>
    <t>มีการจ่ายเงินสะสมเพื่อดำเนินการตามอำนาจหน้าที่ จำนวน</t>
  </si>
  <si>
    <t>กู้เงินจากธนาคาร / กสท. / อื่นๆ</t>
  </si>
  <si>
    <t>ยืมเงินสะสมจากเทศบาล</t>
  </si>
  <si>
    <t>กำไรสุทธิ</t>
  </si>
  <si>
    <t>3. งบเฉพาะการ</t>
  </si>
  <si>
    <t>ประจำปีงบประมาณ พ.ศ.2557</t>
  </si>
  <si>
    <t>อำเภอ ปะนาเระ  จังหวัด ปัตตานี</t>
  </si>
  <si>
    <t>2.1  รายรับ</t>
  </si>
  <si>
    <t>รายได้จัดเก็บเอง</t>
  </si>
  <si>
    <t>รวมรายได้จัดเก็บเอง</t>
  </si>
  <si>
    <t>7. ค่าธรรมเนียมในการออกหนังสือรับรองการ</t>
  </si>
  <si>
    <t>จนถึง ฉบับที่  6 พ.ศ. 2552 มาตรา 35  จึงตราข้อบัญญัติขึ้นไว้ โดยความเห็นชอบของสภาองค์การ</t>
  </si>
  <si>
    <t xml:space="preserve">บริหารส่วนตำบลดอน และโดยอนุมัติของนายอำเภอปะนาเระ </t>
  </si>
  <si>
    <t xml:space="preserve">        ข้อ 1. ข้อบัญญัติ นี้เรียกว่า  ข้อบัญญัติงบประมาณรายจ่ายประจำปีงบประมาณ พ.ศ. 2557</t>
  </si>
  <si>
    <t xml:space="preserve">        ข้อ 2. ข้อบัญญัตินี้ให้ใช้บังคับตั้งแต่วันที่   1  ตุลาคม  พ.ศ. 2556</t>
  </si>
  <si>
    <t xml:space="preserve">        ข้อ 3. งบประมาณรายจ่ายประจำปีงบประมาณ   พ.ศ. 2557  เป็นจำนวนเงินทั้งสิ้น</t>
  </si>
  <si>
    <t xml:space="preserve">        ข้อ 4. งบประมาณรายจ่ายทั่วไป จ่ายจากรายได้จัดเก็บเอง หมวดภาษีจัดสรร และหมวดเงิน</t>
  </si>
  <si>
    <t>แผนงาน</t>
  </si>
  <si>
    <t>ด้านเศรษฐกิจ</t>
  </si>
  <si>
    <t xml:space="preserve">      แผนงานบริหารงานทั่วไป</t>
  </si>
  <si>
    <t xml:space="preserve">      แผนงานการรักษาความสงบภายใน</t>
  </si>
  <si>
    <t xml:space="preserve">       แผนงานการศึกษา</t>
  </si>
  <si>
    <t xml:space="preserve">       แผนงานสาธารณสุข</t>
  </si>
  <si>
    <t xml:space="preserve">       แผนงานสังคมสงเคราะห์</t>
  </si>
  <si>
    <t xml:space="preserve">        แผนงานเคหะและชุมชน</t>
  </si>
  <si>
    <t xml:space="preserve">        แผนงานสร้างความเข้มแข็งของชุมชน</t>
  </si>
  <si>
    <t xml:space="preserve">        แผนงานการศาสนาวัฒนธรรมและนันทนาการ</t>
  </si>
  <si>
    <t xml:space="preserve">        แผนงานอุตสาหกรรมและการโยธา</t>
  </si>
  <si>
    <t xml:space="preserve">        แผนงานการเกษตร</t>
  </si>
  <si>
    <t xml:space="preserve">        แผนงานการพาณิชย์</t>
  </si>
  <si>
    <t xml:space="preserve">        งบกลาง</t>
  </si>
  <si>
    <t xml:space="preserve">         ข้อ 5  งบประมาณรายจ่ายเฉพาะการ จ่ายจากรายได้ เป็นจำนวนรวมทั้งสิ้น…………-………… บาท</t>
  </si>
  <si>
    <t xml:space="preserve"> ดังนี้</t>
  </si>
  <si>
    <t>งบ</t>
  </si>
  <si>
    <t xml:space="preserve">งบบุคลากร  (หมวดเงินเดือน ค่าจ้างประจำ และค่าจ้างชั่วคราว) </t>
  </si>
  <si>
    <t xml:space="preserve">งบดำเนินงาน  (หมวดค่าตอบแทน ใช้สอยและวัสดุ และหมวดค่าสาธารณูปโภค) </t>
  </si>
  <si>
    <t xml:space="preserve">งบรายจ่ายอื่น  (หมวดรายจ่ายอื่น) </t>
  </si>
  <si>
    <t>รวมรายจ่าย</t>
  </si>
  <si>
    <t>ข้อ 6 ให้นายกองค์การบริหารส่วนตำบลดอนและคณะผู้บริหาร ปฏิบัติการเบิกจ่ายเงินงบประมาณที่ได้รับ</t>
  </si>
  <si>
    <t>อนุมัติให้เป็นไปตามระเบียบการเบิกจ่ายเงินขององค์การบริหารส่วนจังหวัด/เทศบาล/องค์การบริหารส่วน</t>
  </si>
  <si>
    <t>ตำบลที่ได้รับอนุมัติให้เป็นไปตามระเบียบการเบิกจ่ายเงินขององค์การบริหารส่วนตำบล</t>
  </si>
  <si>
    <t>ข้อ 7 ให้นายกองค์การบริหารส่วนตำบลดอน มีหน้าที่รักษาการให้เป็นไปตามบัญญัตินี้</t>
  </si>
  <si>
    <t xml:space="preserve">                                                           (ลงนาม) ………………………………………</t>
  </si>
  <si>
    <t xml:space="preserve">                                                                      (นายทักษิณ   ปุ๋ยชุมผล)</t>
  </si>
  <si>
    <t xml:space="preserve">                                                           ตำแหน่ง นายกองค์การบริหารส่วนตำบลดอน  </t>
  </si>
  <si>
    <t>และเยาวชนฯ ตั้งจ่ายจากเงินอุดหนุนทั่วไป ปรากฏในด้านบริหารทั่วไป (00100)</t>
  </si>
  <si>
    <t>แผนงานงบกลาง (00410)</t>
  </si>
  <si>
    <t xml:space="preserve"> งานงบกลาง (00411)</t>
  </si>
  <si>
    <t xml:space="preserve">        หมวดงบกลาง</t>
  </si>
  <si>
    <t xml:space="preserve">             1. ประเภทเงินสมทบกองทุนประกันสังคม (110300) </t>
  </si>
  <si>
    <t>เพื่อจ่ายเป็น ค่าเงินสมทบกองทุนประกันสังคมสำหรับพนักงานจ้าง จำนวน 4  คน  ผู้ดูแลเด็ก</t>
  </si>
  <si>
    <t xml:space="preserve">ปรากฏในด้านการดำเนินงานอื่น (00400)  </t>
  </si>
  <si>
    <t xml:space="preserve">            2. ประเภทเบี้ยยังชีพผู้ป่วยเอดส์ (110900)</t>
  </si>
  <si>
    <t xml:space="preserve">            7. ค่าวัสดุอื่น ๆ  (331700)</t>
  </si>
  <si>
    <r>
      <t xml:space="preserve">     </t>
    </r>
    <r>
      <rPr>
        <u/>
        <sz val="16"/>
        <rFont val="TH SarabunPSK"/>
        <family val="2"/>
      </rPr>
      <t>คำชี้แจง</t>
    </r>
    <r>
      <rPr>
        <sz val="16"/>
        <rFont val="TH SarabunPSK"/>
        <family val="2"/>
      </rPr>
      <t xml:space="preserve">        ประมาณการตั้งรับไว้ใกล้เคียงกับที่รับจริงในปีที่ผ่านมา</t>
    </r>
  </si>
  <si>
    <t xml:space="preserve">     ค่าเขียนแบบแปลน</t>
  </si>
  <si>
    <t xml:space="preserve">     ค่ารับรองสำเนาและถ่ายเอกสาร</t>
  </si>
  <si>
    <r>
      <t xml:space="preserve">     </t>
    </r>
    <r>
      <rPr>
        <u/>
        <sz val="16"/>
        <rFont val="TH SarabunPSK"/>
        <family val="2"/>
      </rPr>
      <t xml:space="preserve">คำชี้แจง </t>
    </r>
    <r>
      <rPr>
        <sz val="16"/>
        <rFont val="TH SarabunPSK"/>
        <family val="2"/>
      </rPr>
      <t xml:space="preserve">    ประมาณการตั้งรับไว้ใกล้เคียงกับที่รับจริงในปีที่ผ่าน</t>
    </r>
  </si>
  <si>
    <t xml:space="preserve">     รายได้เบ็ดเตล็ดอื่น ๆ</t>
  </si>
  <si>
    <r>
      <t xml:space="preserve">     </t>
    </r>
    <r>
      <rPr>
        <u/>
        <sz val="16"/>
        <rFont val="TH SarabunPSK"/>
        <family val="2"/>
      </rPr>
      <t>คำชี้แจง</t>
    </r>
    <r>
      <rPr>
        <sz val="16"/>
        <rFont val="TH SarabunPSK"/>
        <family val="2"/>
      </rPr>
      <t xml:space="preserve">        ประมาณการตั้งรับไว้ใกล้เคียงกับที่รับจริงในปีที่ผ่านมา </t>
    </r>
  </si>
  <si>
    <t xml:space="preserve">     ค่าขายทอดตลาดทรัพย์สิน</t>
  </si>
  <si>
    <r>
      <t xml:space="preserve">     </t>
    </r>
    <r>
      <rPr>
        <u/>
        <sz val="16"/>
        <rFont val="TH SarabunPSK"/>
        <family val="2"/>
      </rPr>
      <t>คำชี้แจง</t>
    </r>
    <r>
      <rPr>
        <sz val="16"/>
        <rFont val="TH SarabunPSK"/>
        <family val="2"/>
      </rPr>
      <t xml:space="preserve">       ประมาณการตั้งรับไว้ใกล้เคียงกับที่รับจริงในปีที่ผ่านมา</t>
    </r>
  </si>
  <si>
    <t xml:space="preserve">     ภาษีมูลค่าเพิ่มตาม พรบ. กำหนดแผน ฯ</t>
  </si>
  <si>
    <r>
      <t xml:space="preserve">     </t>
    </r>
    <r>
      <rPr>
        <u/>
        <sz val="16"/>
        <rFont val="TH SarabunPSK"/>
        <family val="2"/>
      </rPr>
      <t>คำชี้แจง</t>
    </r>
    <r>
      <rPr>
        <sz val="16"/>
        <rFont val="TH SarabunPSK"/>
        <family val="2"/>
      </rPr>
      <t xml:space="preserve">         ประมาณการตั้งรับไว้ใกล้เคียงกับที่รับจริงในปีที่ผ่านมา</t>
    </r>
  </si>
  <si>
    <t xml:space="preserve">     ภาษีมูลค่าเพิ่ม 1 ใน  9 </t>
  </si>
  <si>
    <r>
      <t xml:space="preserve">     </t>
    </r>
    <r>
      <rPr>
        <u/>
        <sz val="16"/>
        <rFont val="TH SarabunPSK"/>
        <family val="2"/>
      </rPr>
      <t xml:space="preserve">คำชี้แจง </t>
    </r>
    <r>
      <rPr>
        <sz val="16"/>
        <rFont val="TH SarabunPSK"/>
        <family val="2"/>
      </rPr>
      <t xml:space="preserve">         ประมาณการตั้งรับไว้ใกล้เคียงกับที่รับจริงในปีที่ผ่านมา</t>
    </r>
  </si>
  <si>
    <t xml:space="preserve">     ภาษีธุรกิจเฉพาะ </t>
  </si>
  <si>
    <t xml:space="preserve">     ภาษีจัดสรรอื่นๆ</t>
  </si>
  <si>
    <r>
      <t xml:space="preserve">     </t>
    </r>
    <r>
      <rPr>
        <u/>
        <sz val="16"/>
        <rFont val="TH SarabunPSK"/>
        <family val="2"/>
      </rPr>
      <t>คำชี้แจง</t>
    </r>
    <r>
      <rPr>
        <sz val="16"/>
        <rFont val="TH SarabunPSK"/>
        <family val="2"/>
      </rPr>
      <t xml:space="preserve">         ไม่ได้ประมาณการตั้งรับไว้</t>
    </r>
  </si>
  <si>
    <t xml:space="preserve">     ภาษีสุรา   </t>
  </si>
  <si>
    <t xml:space="preserve">     ภาษีสรรพาสามิต</t>
  </si>
  <si>
    <t xml:space="preserve">     ค่าภาคหลวงแร่    </t>
  </si>
  <si>
    <t xml:space="preserve">     ค่าภาคหลวงปิโตรเลียม</t>
  </si>
  <si>
    <t xml:space="preserve">เพื่อจ่ายเป็น ค่าวัสดุคอมพิวเตอร์  เช่น แผ่นดิสก์  โปรแกรมคอมพิวเตอร์  ซีดี ตลับหมึก </t>
  </si>
  <si>
    <t xml:space="preserve">และสิ่งของอื่น ๆ เป็นต้น  ตั้งจ่ายจากเงินรายได้  ปรากฏในด้านบริหารทั่วไป (00100)  </t>
  </si>
  <si>
    <t xml:space="preserve">และอื่นๆ ที่เกี่ยวข้องกับคอมพิวเตอร์ ตั้งจ่ายจากเงินอุดหนุนทั่วไป </t>
  </si>
  <si>
    <t>เพื่อจ่ายเป็น ค่าจัดซื้อวัสดุคอมพิวเตอร์ เช่น หมึกคอมพิวเตอร์  แผ่นดิสก์หรือจานบันทึกข้อมูล</t>
  </si>
  <si>
    <t xml:space="preserve"> เพื่อจ่ายเป็น ค่าวัสดุคอมพิวเตอร์  เช่น แฮนดีไดร์  แผ่นดิสก์ แผ่นซีดี โปรแกรม คอมพิวเตอร์</t>
  </si>
  <si>
    <t xml:space="preserve">ลำโพง ฯลฯ  เป็นต้น ตั้งจ่ายจากเงินอุดหนุนทั่วไป  ปรากฏในด้านบริการชุมชนและสังคม (00200)   </t>
  </si>
  <si>
    <t>อัตราคนละ 300 บาท/ปี  ตั้งจ่ายจากเงินอุดหนุนทั่วไป ปรากฏในด้านบริการชุมชนและสังคม (00200)</t>
  </si>
  <si>
    <t xml:space="preserve">        ค่าวัสดุ</t>
  </si>
  <si>
    <t xml:space="preserve">        ค่าใช้สอย</t>
  </si>
  <si>
    <t xml:space="preserve">        เงินเดือน (ฝ่ายประจำ)   (522000)</t>
  </si>
  <si>
    <t xml:space="preserve">        ค่าตอบแทน (531000)</t>
  </si>
  <si>
    <t xml:space="preserve">        ค่าใช้สอย (532000)</t>
  </si>
  <si>
    <t xml:space="preserve">         ค่าวัสดุ (533000)</t>
  </si>
  <si>
    <t xml:space="preserve">     งบรายจ่ายอื่น</t>
  </si>
  <si>
    <t xml:space="preserve">      งบดำเนินงาน  (530000)</t>
  </si>
  <si>
    <t xml:space="preserve">           5. ประเภทเงินเพิ่มต่าง ๆ ของพนักงานจ้าง (220700)             </t>
  </si>
  <si>
    <t xml:space="preserve">           1. ประเภทค่าตอบแทนการปฏิบัติงานนอกเวลาราชการ (310300)                         </t>
  </si>
  <si>
    <t xml:space="preserve">           2. ประเภทค่าเช่าบ้าน (310400)   </t>
  </si>
  <si>
    <t xml:space="preserve">           3. ประเภทเงินช่วยเหลือการศึกษาบุตร(310500)                  </t>
  </si>
  <si>
    <t xml:space="preserve">           4.  ประเภทเงินช่วยเหลือค่ารักษาพยาบาล (310600)          </t>
  </si>
  <si>
    <t xml:space="preserve">           5. ประเภทค่าตอบแทนผู้ปฏิบัติราชการอันเป็นประโยชน์แก่องค์กรปกครองส่วนท้องถิ่น (310100)</t>
  </si>
  <si>
    <t xml:space="preserve">ศูนย์พัฒนาเด็กเล็ก อบต.ดอน 30,000 บาท และศพด.บ้านคลองยะมะแต 30,000 บาท เช่น  </t>
  </si>
  <si>
    <t xml:space="preserve">ค่าอาหารกลางวัน อาหารว่าง พร้อมเครื่องดื่ม  ค่าบัตร ค่าของที่ระลึก  ฯลฯ ตลอดจนค่าใช้จ่ายอื่น ๆ </t>
  </si>
  <si>
    <t>ที่จำเป็นในการจัดกิจกรรมดังกล่าว ตั้งจ่ายจากเงินอุดหนุนทั่วไป ปรากฏในด้านบริการชุมชน</t>
  </si>
  <si>
    <t xml:space="preserve">   1.1.8  ค่าใช้จ่ายโครงการสานสัมพันธ์วันอาซูรอเด็กเล็กและผู้ปกครอง</t>
  </si>
  <si>
    <t>เพื่อจ่ายเป็น ค่าใช้จ่ายในการจัดกิจกรรมสานสัมพันธ์วันอาซูรอเด็กเล็กและผู้ปกครองศูนย์พัฒนาเด็กเล็ก</t>
  </si>
  <si>
    <t>บ้านคลองยะมะแต  เช่น ค่าอาหาร พร้อมเครื่องดื่ม ของรางวัล ฯลฯ  หรือค่าใช้จ่ายอื่น ๆ ที่จำเป็น</t>
  </si>
  <si>
    <t xml:space="preserve">   1.1.9  ค่าใช้จ่ายโครงการแข่งขันกีฬาเด็กเล็ก</t>
  </si>
  <si>
    <t xml:space="preserve">         ประเภทค่าตอบแทนการปฏิบัติงานนอกเวลา (310300)</t>
  </si>
  <si>
    <t xml:space="preserve">     รวมหมวดเงินเดือน (ฝ่ายประจำ)</t>
  </si>
  <si>
    <t xml:space="preserve">         ประเภทรายจ่ายเพื่อให้ได้มาซึ่งบริการ  (320100)</t>
  </si>
  <si>
    <t xml:space="preserve">             ค่าธรรมเนียม  ค่าลงทะเบียน </t>
  </si>
  <si>
    <t xml:space="preserve">         ประเภทค่าวัสดุสำนักงาน (330100) </t>
  </si>
  <si>
    <t xml:space="preserve">         ประเภทวัสดุคอมพิวเตอร์ (331400)</t>
  </si>
  <si>
    <t xml:space="preserve">         ประเภทวัสดุก่อสร้าง  (330600)</t>
  </si>
  <si>
    <t xml:space="preserve">         ประเภทวัสดุโฆษณาและเผยแพร่ (331000) </t>
  </si>
  <si>
    <t xml:space="preserve">     หมวดค่าหมวดครุภัณฑ์</t>
  </si>
  <si>
    <t xml:space="preserve">         ประเภท  ครุภณฑ์คอมพิวเตอร์ (411600)</t>
  </si>
  <si>
    <t xml:space="preserve">            5. ประเภทค่าตอบแทนพนักงานจ้าง  (220600)  </t>
  </si>
  <si>
    <t xml:space="preserve">            3. ประเภทค่าตอบแทนพนักงานจ้าง (220600)</t>
  </si>
  <si>
    <t xml:space="preserve">หรือค่าใช้จ่ายอื่น ๆ ที่จำเป็นในกิจกรรมดังกล่าว ตั้งจ่ายจากเงินอุดหนุนทั่วไป  </t>
  </si>
  <si>
    <t xml:space="preserve">    1.1.1 เพื่อจ่ายเป็น ค่าจัดซื้ออาหารเสริม (นม) โรงเรียนให้กับเด็กนักเรียนป.1–ป.6 รายละเอียดดังนี้</t>
  </si>
  <si>
    <t xml:space="preserve">         2)  โรงเรียนบ้านคลอง  นักเรียน 59  คน  จำนวน  260  วัน  อัตราคนละ  7 บาท/วัน  </t>
  </si>
  <si>
    <t>เป็นเงิน  107,380 บาท</t>
  </si>
  <si>
    <t xml:space="preserve"> เป็นเงิน 285,740  บาท ตั้งจ่ายจากเงินอุดหนุนทั่วไป ปรากฏในด้านบริการชุมชนและสังคม (00200)</t>
  </si>
  <si>
    <t xml:space="preserve">เพื่อจ่ายเป็น ค่าจัดซื้ออาหารเสริม(นม) เด็กเล็ก 27 คน จำนวน 280 วัน อัตราคนละ 7  บาท/วัน   </t>
  </si>
  <si>
    <t>7 บาท/วัน เป็นเงิน  240,240 บาท</t>
  </si>
  <si>
    <t xml:space="preserve">เพื่อจ่ายเป็น ค่าดำเนินการจัดงานเข้าพิธีสุนัตตำบลดอน ตั้งจ่ายจากเงินอุดหนุนทั่วไป </t>
  </si>
  <si>
    <t xml:space="preserve">แผนงานการศาสนาวัฒนธรรมและนันทนาการ (00260) </t>
  </si>
  <si>
    <r>
      <t xml:space="preserve">ปรากฏในด้านบริการชุมชนและสังคม  (00200) </t>
    </r>
    <r>
      <rPr>
        <b/>
        <sz val="16"/>
        <rFont val="TH SarabunPSK"/>
        <family val="2"/>
      </rPr>
      <t xml:space="preserve"> </t>
    </r>
  </si>
  <si>
    <t>ปรากฏในด้าน บริการชุมชนและสังคม (00200)</t>
  </si>
  <si>
    <t xml:space="preserve">              อุดหนุนโครงการแข่งขันกีฬานักเรียน เยาวชนต้านยาเสพติดภายใน               ตำบล</t>
  </si>
  <si>
    <t xml:space="preserve">          ประเภทเงินอุดหนุนกิจการที่เป็นสาธารณประโยชน์ </t>
  </si>
  <si>
    <t xml:space="preserve">              อุดหนุนโครงการกีฬาสีโรงเรียนตาดีกา</t>
  </si>
  <si>
    <t xml:space="preserve">      รวมหมวดเงินอุดหนุน </t>
  </si>
  <si>
    <t xml:space="preserve">      รวมงบเงินอุดหนุน </t>
  </si>
  <si>
    <t xml:space="preserve"> รวมงานกีฬาและนันทนาการ </t>
  </si>
  <si>
    <t>รวมแผนงานการศาสนาและนันทนาการ</t>
  </si>
  <si>
    <t xml:space="preserve">งานส่งเสริมการเกษตร </t>
  </si>
  <si>
    <t xml:space="preserve">          ค่าใช้จ่ายตามโครงการอันเนื่องมาจากพระราชดำริ และพระราชเสาวนีย์     </t>
  </si>
  <si>
    <t xml:space="preserve">เพื่อจ่ายเป็น ค่าอาหารกลางวันศูนย์พัฒนาเด็กเล็กบ้านคลองยะมะแต  จำนวน  27  คน (100%) อัตรา </t>
  </si>
  <si>
    <t xml:space="preserve">คนละ 20 บาท/วัน จำนวน 280 วัน ตั้งจ่ายจากเงินอุดหนุนทั่วไป  </t>
  </si>
  <si>
    <t xml:space="preserve">            1. ประเภทเงินอุดหนุนส่วนราชการ</t>
  </si>
  <si>
    <t>1.1 อุดหนุนโครงการอาหารกลางวัน เด็กเล็ก- ประถมศึกษาปีที่ 6 รายละเอียด</t>
  </si>
  <si>
    <t xml:space="preserve">       1) โรงเรียนบ้านดอนนุ้ย(นิธยาคาร) นักเรียน 132 คน (100%) จำนวน 200 วัน อัตราคนละ </t>
  </si>
  <si>
    <t xml:space="preserve">       2) โรงเรียนบ้านคลอง นักเรียน 59  คน (100%) จำนวน 200 วัน อัตราคนละ 20 บาท/วัน </t>
  </si>
  <si>
    <t xml:space="preserve">          20  บาท/วัน เป็นเงิน   528,000  บาท</t>
  </si>
  <si>
    <t xml:space="preserve">         เป็นเงิน  236,000   บาท</t>
  </si>
  <si>
    <t xml:space="preserve">       3) โรงเรียนบ้านราวอ นักเรียน 157 คน (100%) จำนวน 200 วัน อัตราคนละ 20 บาท/วัน</t>
  </si>
  <si>
    <t xml:space="preserve">        เป็นเงิน  628,000   บาท</t>
  </si>
  <si>
    <t xml:space="preserve">            1. ประเภทค่าตอบแทนผู้ปฏิบัติราชการอันเป็นประโยชน์แก่องค์กรปกครองส่วนท้องถิ่น (310100) </t>
  </si>
  <si>
    <t>1.1 ค่าตอบแทนผู้ช่วยเหลือปฏิบัติราชการขององค์การบริหารส่วนตำบล</t>
  </si>
  <si>
    <t xml:space="preserve">เพื่อจ่ายเป็นค่า ใช้จ่ายในการจัดกิจกรรมโครงการแข่งขันกีฬาศูนย์พัฒนาเด็กเล็ก อบต.ดอน 10,000 </t>
  </si>
  <si>
    <t xml:space="preserve">บาท และศพด.บ้านคลองยะมะแต 10,000 บาท เช่น ค่าอาหาร พร้อมเครื่องดื่ม ค่าของรางวัล ฯลฯ  </t>
  </si>
  <si>
    <t>หรือค่าใช้จ่ายอื่น ๆ ที่จำเป็นในกิจกรรมดังกล่าว ตั้งจ่ายจากเงินอุดหนุนทั่วไป  ปรากฏในด้านบริการ</t>
  </si>
  <si>
    <t xml:space="preserve">ชุมชนและสังคม (00200)    </t>
  </si>
  <si>
    <t xml:space="preserve">   1.1.10  ค่าใช้จ่ายโครงการประกวดหนูน้อยฟันสวย</t>
  </si>
  <si>
    <t>เพื่อจ่ายเป็น ค่าใช้จ่ายในการจัดกิจกรรมโครงการประกวดหนูน้อยฟันสวยศูนย์พัฒนาเด็กเล็ก อบต.</t>
  </si>
  <si>
    <t xml:space="preserve">ดอนและศพด.บ้านคลองยะมะแต เช่น ค่าของรางวัล  เงินรางวัล  ค่าอาหารว่างพร้อมเครื่องดื่ม ฯลฯ  </t>
  </si>
  <si>
    <t xml:space="preserve">เพื่อจ่ายเป็น ค่าจัดซื้อเครื่องคอมพิวเตอร์พร้อมเครื่องพริ้นท์ จำนวน  1 ชุด เพื่อใช้ปฏิบัติงานใน  </t>
  </si>
  <si>
    <t xml:space="preserve">ส่วนโยธา (ราคาตามท้องตลาด) ตั้งจ่ายจากเงินอุดหนุนทั่วไป </t>
  </si>
  <si>
    <t xml:space="preserve">             2. ประเภทครุภัณฑ์สำนักงาน  (410100) </t>
  </si>
  <si>
    <t xml:space="preserve">                2.1  ตู้เหล็กเก็บเอกสาร  </t>
  </si>
  <si>
    <t>อื่นๆที่จำเป็น ฯลฯ   ตั้งจ่ายจากเงินอุดหนุนทั่วไป  ปรากฏในด้านบริหารทั่วไป (00100)</t>
  </si>
  <si>
    <t>ประกอบด้วย ค่าอาหาร ค่าตอบแทนผู้ร่วมกิจกรรม  ตั้งจ่ายจากเงินอุดหนุนทั่วไป</t>
  </si>
  <si>
    <t xml:space="preserve">ค่าพาหนะ ฯลฯ  ตลอดจนค่าใช้จ่ายอื่นๆ  ที่จำเป็น  ตั้งจ่ายจากเงินอุดหนุนทั่วไป </t>
  </si>
  <si>
    <t xml:space="preserve">กิจกรรม คนชรา ผู้พิการและผู้ด้อยโอกาส ตั้งจ่ายจากเงินอุดหนุนทั่วไป </t>
  </si>
  <si>
    <t>ปรากฏในด้านบริการชุมชนและสังคม (00200)</t>
  </si>
  <si>
    <t>ค่าใช้จ่ายอื่น ๆ  ตั้งจ่ายจากเงินอุดหนุนทั่วไป ปรากฏในด้านด้านบริการชุมชนและสังคม (00200)</t>
  </si>
  <si>
    <t xml:space="preserve">               2.1  คอมพิวเตอร์พร้อมเครื่องพริ้นท์   </t>
  </si>
  <si>
    <t xml:space="preserve">        หมวดเงินอุดหนุน (560000)</t>
  </si>
  <si>
    <t xml:space="preserve">            1. ประเภทเงินอุดหนุนองค์กรปกครองส่วนท้องถิ่นอื่น (610100) </t>
  </si>
  <si>
    <t xml:space="preserve">               1.1 อุดหนุนโครงการสนับสนุนงบประมาณจัดซื้อจัดจ้างค่าซ่อมบำรุงรักษา จัดหาวัสดุครุภัณฑ์  </t>
  </si>
  <si>
    <t xml:space="preserve">               1.2. ค่าใช้จ่ายโครงการเสริมสร้าง ความรู้เกี่ยวกับการมีวินัยจราจรและการปฏิบัติตามกฎหมาย</t>
  </si>
  <si>
    <t>เพื่อจ่ายเป็น ค่าใช้จ่ายในการจัดฝึกอบรมเพื่อป้องกันและแก้ไขปัญหาอุบัติเหตุทางถนนกลุ่มเป้าหมาย</t>
  </si>
  <si>
    <t xml:space="preserve">               1.3  ค่าใช้จ่ายโครงการชีวิตพอเพียงเพื่อพลังงานเพียงพอ</t>
  </si>
  <si>
    <t>เพื่อจ่ายเป็น ค่าใช้จ่ายส่งเสริม สนับสนุน การใช้พลังงานเพื่อชีวิตที่ยั่งยืนของประชาชนในตำบล เช่น</t>
  </si>
  <si>
    <t>เพิ่มรายได้ให้ครอบครัวชุมชนเข้มแข็งพึ่งตนเองได้ห่างไกลยาเสพติด</t>
  </si>
  <si>
    <t xml:space="preserve">               1.4  ค่าใช้จ่ายโครงการปกป้องสถาบันสำคัญของชาติ </t>
  </si>
  <si>
    <t>เพื่อจ่ายเป็น ค่าใช้จ่ายในการปกป้องสถาบันของชาติโดยเฉพาะสถาบันพระมหากษัตริย์ซึ่งเป็น</t>
  </si>
  <si>
    <t>สถาบันของชาติ อันเป็นศูนย์รวมแห่งความเป็นชาติ และความสามัคคีของคนในชาติ</t>
  </si>
  <si>
    <t xml:space="preserve">               1.5  ค่าใช้จ่ายในการฝึกอบรมให้กับกลุ่มอาชีพต่างๆ ในเขตพื้นที่ตำบลดอน  </t>
  </si>
  <si>
    <t>เพื่อจ่ายเป็น ค่าใช้จ่ายในการฝึกอบรมให้กับกลุ่มอาชีพต่างๆ หรือคนยากจนคนยากไร้ได้มีงานทำ</t>
  </si>
  <si>
    <t xml:space="preserve">               1.6. ค่าใช้จ่ายในการดำเนินงานด้านอาชีพให้เยาวชนกลุ่มเสี่ยงในเขตตำบลดอน  </t>
  </si>
  <si>
    <t xml:space="preserve">เพื่อจ่ายเป็น ค่าใช้จ่ายในการดำเนินงานด้านอาชีพให้เยาวชนกลุ่มเสี่ยงในเขตตำบลดอน เช่น อุปกรณ์  </t>
  </si>
  <si>
    <t>เพื่อจ่ายเป็น ค่าใช้จ่ายในการสนับสนุนพันธุ์พืชและพันธุ์สัตว์ให้กับผู้ด้อยโอกาส ตลอดจนค่าใช้จ่าย</t>
  </si>
  <si>
    <t xml:space="preserve">               3.4   ค่าใช้จ่ายในการชดใช้ค่าเสียหายหรือค่าสินไหมทดแทน</t>
  </si>
  <si>
    <t>เพื่อจ่ายเป็น ค่าชดใช้ค่าเสียหายหรือค่าสินไหมทดแทนสำหรับรถยนต์ของ อบต. ที่มิได้จัดให้มีการ</t>
  </si>
  <si>
    <t xml:space="preserve">               1.8  ค่าใช้จ่ายในการอบรมให้ความรู้เกี่ยวกับระเบียบข้อกฎหมายและวิธีการในการจัดซื้อจัดจ้าง</t>
  </si>
  <si>
    <t xml:space="preserve">เพื่อจ่ายเป็น ค่าใช้จ่ายในการอบรมให้ความรู้เกี่ยวกับระเบียบข้อกฎหมายและวิธีการจัดซื้อจัดจ้าง  </t>
  </si>
  <si>
    <t>เช่น ค่าตอบแทนวิทยากร ค่าอาหารและเครื่องดื่ม ฯลฯ ตลอดจนค่าใช้จ่ายอื่นๆ ที่จำเป็น</t>
  </si>
  <si>
    <t xml:space="preserve">               1.9  ค่าใช้จ่ายในโครงการ อบต. พบปะประชาชน</t>
  </si>
  <si>
    <t>เพื่อจ่ายเป็น ค่าใช้จ่ายในโครงการ อบต. พบประชาชน  ในการออกบริการจัดเก็บภาษีภายในหมู่บ้าน</t>
  </si>
  <si>
    <t xml:space="preserve">ให้บริการตรวจสุขภาพของประชาชน ,ตัดผมและให้ความรู้เรื่องภัยยาเสพติดและโรคติดต่อต่างๆ </t>
  </si>
  <si>
    <t xml:space="preserve">               1.11  ค่าใช้จ่ายโครงการฝึกอบรมคุณธรรมจริยธรรมของศาสนาอิสลามในการเริ่มต้นครอบครัวที่ดี</t>
  </si>
  <si>
    <t xml:space="preserve">        หมวดเงินเดือน</t>
  </si>
  <si>
    <t xml:space="preserve">        เงินเดือน (ฝ่ายการเมือง)  (521000)</t>
  </si>
  <si>
    <t xml:space="preserve">        เงินเดือน (ฝ่ายประจำ) (522000)</t>
  </si>
  <si>
    <t xml:space="preserve">ปรากฏในด้านบริหารทั่วไป (00100)  </t>
  </si>
  <si>
    <t xml:space="preserve">ส่วนตำบลที่มีสิทธิเบิกค่าเช่าบ้านได้ ตั้งจ่ายจากเงินรายได้ ปรากฏในด้านบริหารทั่วไป (00100) </t>
  </si>
  <si>
    <t xml:space="preserve">ทั้งในประเทศและต่างประเทศ  ตั้งจ่ายจากเงินรายได้  ปรากฏในด้านบริหารทั่วไป (00100) </t>
  </si>
  <si>
    <t>ปรากฏในด้านบริหารทั่วไป</t>
  </si>
  <si>
    <t xml:space="preserve">ประโยชน์เพื่อแก้ ปัญหาสังคมและ “แก้ไขปัญหายาเสพติด” ตั้งจ่ายจากเงินอุดหนุนทั่วไป </t>
  </si>
  <si>
    <t xml:space="preserve">            1.ประเภทเงินเดือนพนักงาน (220100)</t>
  </si>
  <si>
    <t xml:space="preserve">สมาชิกสภาท้องถิ่น เลขานุการสภาท้องถิ่น เจ้าหน้าที่ท้องถิ่น รวมถึงพนักงานจ้างของท้องถิ่น </t>
  </si>
  <si>
    <t>คนละ 33,000 บาท และปริญญาโท จำนวน 1 คน คนละ 120,000 บาท ให้กับผู้บริหารท้องถิ่น</t>
  </si>
  <si>
    <t>จำนวน 1 คน อัตราร้อยละ10 ของค่าตอบแทนและเงินเพิ่มการครองชีพ ตั้งจ่ายจากเงินรายได้</t>
  </si>
  <si>
    <t>"จะดำเนินโครงการเมื่อได้รับความเห็นชอบจากคณะอนุกรรมการอำนวยการฯ ระดับจังหวัด"</t>
  </si>
  <si>
    <t xml:space="preserve">บ้านราวอ  หมู่ที่ 1 ให้กับการไฟฟ้าส่วนภูมิภาคอำเภอมายอ  ตั้งจ่ายจากเงินอุดหนุนทั่วไป </t>
  </si>
  <si>
    <t xml:space="preserve">                1.1  อุดหนุนโครงการขยายเขตระบบจำหน่ายไฟฟ้าสาย บ้านโบะบุ - โรงเรียนบ้านราวอ หมู่ที่ 1</t>
  </si>
  <si>
    <t xml:space="preserve">หมู่ที่ 2   ให้กับการไฟฟ้าส่วนภูมิภาคอำเภอมายอ  ตั้งจ่ายจากเงินอุดหนุนทั่วไป </t>
  </si>
  <si>
    <t>หมู่ที่ 3</t>
  </si>
  <si>
    <t xml:space="preserve">นายประหยัด หมู่ที่ 3 ให้กับการไฟฟ้าส่วนภูมิภาคอำเภอมายอ ตั้งจ่ายจากเงินอุดหนุนทั่วไป </t>
  </si>
  <si>
    <t xml:space="preserve">นายสันติ หมู่ที่ 4  ให้กับการไฟฟ้าส่วนภูมิภาคอำเภอมายอ ตั้งจ่ายจากเงินอุดหนุนทั่วไป </t>
  </si>
  <si>
    <t xml:space="preserve">ให้กับการไฟฟ้าส่วนภูมิภาคอำเภอมายอ ตั้งจ่ายจากเงินอุดหนุนทั่วไป </t>
  </si>
  <si>
    <t xml:space="preserve">หมู่ที่ 6 ให้กับการไฟฟ้าส่วนภูมิภาคอำเภอมายอ ตั้งจ่ายจากเงินอุดหนุนทั่วไป </t>
  </si>
  <si>
    <t xml:space="preserve">                1.2  อุดหนุนโครงการขยายเขตระบบจำหน่ายไฟฟ้าสายจือลาฆี - สายโต๊ะเน็ง  หมู่ที่ 2</t>
  </si>
  <si>
    <t xml:space="preserve">                1.3  อุดหนุนโครงการขยายเขตระบบจำหน่ายไฟฟ้า สายบ้านนายบุญเกลี้ยง - บ้านนายประหยัด </t>
  </si>
  <si>
    <t>เพื่อจ่ายเป็น ค่าธรรมเนียมและค่าลงทะเบียนในการฝึกอบรมสัมมนาต่างๆ ในราชการของ อบต.</t>
  </si>
  <si>
    <t>เพื่อจ่ายเป็น ค่าจ้างนักเรียน นักศึกษาปฏิบัติงานในช่วงปิดภาคเรียนและวันหยุด เพื่อสร้างรายได้</t>
  </si>
  <si>
    <t>ให้กับนักเรียนนักศึกษา และลดรายจ่ายผู้ปกครอง และให้นักเรียนนักศึกษาใช้เวลาว่างให้เป็น</t>
  </si>
  <si>
    <t>เพื่อจ่ายเป็นค่าจ้างเหมาบริการตรวจสุขภาพประจำปี ของผู้บริหาร  พนักงานส่วนตำบล และครู</t>
  </si>
  <si>
    <t xml:space="preserve">เพื่อจ่ายเป็นค่าอาหาร ค่าเครื่องดื่ม ค่าของขวัญ ค่าพิมพ์เอกสารค่าใช้จ่ายที่เกี่ยวเนื่องในการ  </t>
  </si>
  <si>
    <t>เลี้ยงรับรองรวมทั้งค่าบริการและค่าใช้จ่ายอื่น ๆ ซึ่งจำเป็นต้องจ่ายที่เกี่ยวกับ การรับรองเพื่อเป็น</t>
  </si>
  <si>
    <t>เพื่อจ่ายเป็น ค่าเลี้ยงรับรองในการประชุมสภา อบต.หรือคณะกรรมการ หรือคณะอนุกรรมการที่</t>
  </si>
  <si>
    <t>ได้รับแต่งตั้งตามกฎหมาย หรือตามระเบียบหรือหนังสือสั่งการของกระทรวงมหาดไทย หรือการ</t>
  </si>
  <si>
    <t>ประชุมระหว่างองค์กรปกครองส่วนท้องถิ่นกับองค์กรปกครองส่วนท้องถิ่น หรือองค์กรปกครองส่วน</t>
  </si>
  <si>
    <t xml:space="preserve">             ค่าจัดซื้ออาหารเสริม(นม) เด็กเล็ก</t>
  </si>
  <si>
    <t>รวมค่าวัสดุ</t>
  </si>
  <si>
    <t>รวมหมวดค่าตอบแทนใช้สอยและวัสดุ</t>
  </si>
  <si>
    <t xml:space="preserve">รวมงานระดับก่อนวัยเรียนและประถมศึกษา </t>
  </si>
  <si>
    <t>รวมแผนงานการศึกษา</t>
  </si>
  <si>
    <t xml:space="preserve">         ประเภทครุภัณฑ์การศึกษา</t>
  </si>
  <si>
    <t xml:space="preserve">             ค่าจัดซื้อเครื่องเล่นสนามศูนย์พัฒนาเด็กเล็ก</t>
  </si>
  <si>
    <t>รวมค่าตอบแทน</t>
  </si>
  <si>
    <t xml:space="preserve">     ค่าวัสดุ</t>
  </si>
  <si>
    <t xml:space="preserve">     หมวดค่าตอบแทนใช้สอยและวัสดุ</t>
  </si>
  <si>
    <t xml:space="preserve">     รวมค่าใช้สอย</t>
  </si>
  <si>
    <t xml:space="preserve">     รวมหมวดค่าตอบแทน ใช้สอยและวัสดุ</t>
  </si>
  <si>
    <t xml:space="preserve">    เงินเดือน (ฝ่ายประจำ)   (522000)</t>
  </si>
  <si>
    <t xml:space="preserve">    หมวดเงินเดือน</t>
  </si>
  <si>
    <t xml:space="preserve">     ค่าตอบแทน </t>
  </si>
  <si>
    <t xml:space="preserve">     รวมค่าตอบแทน</t>
  </si>
  <si>
    <t xml:space="preserve">     ค่าใช้สอย (532000)</t>
  </si>
  <si>
    <t xml:space="preserve">     ค่าใช้สอย </t>
  </si>
  <si>
    <t xml:space="preserve">     รวมค่าวัสดุ</t>
  </si>
  <si>
    <t xml:space="preserve">     หมวดที่ดินและสิ่งก่อสร้าง</t>
  </si>
  <si>
    <t xml:space="preserve">          ประเภทค่าติดตั้งระบบเสียงตามสาย หมู่ที่ 2</t>
  </si>
  <si>
    <t xml:space="preserve">     รวมหมวดที่ดินและสิ่งก่อสร้าง</t>
  </si>
  <si>
    <t xml:space="preserve">      ค่าวัสดุ (533000)</t>
  </si>
  <si>
    <t xml:space="preserve">     หมวดค่าตอบแทนใช้สอยและวัสดุ </t>
  </si>
  <si>
    <t xml:space="preserve">งานบำบัดน้ำเสีย </t>
  </si>
  <si>
    <t xml:space="preserve">     รวมหมวดค่าตอบแทนใช้สอยและวัสดุ </t>
  </si>
  <si>
    <t xml:space="preserve">              ค่าใช้จ่ายในการอบรมให้ความรู้เกี่ยวกับระเบียบข้อกฎหมายและ                     วิธีการในการจัดซื้อจัดจ้าง</t>
  </si>
  <si>
    <t xml:space="preserve">              ค่าใช้จ่ายในโครงการ อบต. พบปะประชาชน</t>
  </si>
  <si>
    <t xml:space="preserve">              ค่าใช้จ่ายในการสนับสนุนงานวันสตรีสากลร่วมต้านภัยยาเสพติด</t>
  </si>
  <si>
    <t xml:space="preserve">              ค่าใช้จ่ายในการอบรมสัมมนาและทัศนศึกษาดูงานกลุ่มเสี่ยง</t>
  </si>
  <si>
    <t xml:space="preserve">              ค่าใช้จ่ายในการสนับสนุนการดำเนินงานสภาเด็กและเยาวชน</t>
  </si>
  <si>
    <t xml:space="preserve">              ค่าใช้จ่ายในการจัดทำโครงการ อบต. เคลื่อนที่ออกบริการชำระภาษี              นอกพื้นที่</t>
  </si>
  <si>
    <t xml:space="preserve">     รวมงานอนุรักษ์แหล่งน้ำและป่าไม้</t>
  </si>
  <si>
    <t xml:space="preserve">     รวมงานส่งเสริมการเกษตร</t>
  </si>
  <si>
    <t xml:space="preserve">     รวมแผนงานการเกษตร</t>
  </si>
  <si>
    <t xml:space="preserve">         ประเภทรายจ่ายเกี่ยวเนื่องกับการปฏิบัติราชการที่ไม่เข้าลักษณะ                   รายจ่ายหมวดอื่นๆ (320300)</t>
  </si>
  <si>
    <t xml:space="preserve">          ค่าใช้จ่ายในโครงการ “ ท้องถิ่นไทย  รวมใจภักดิ์  รักษ์พื้นที่สีเขียว</t>
  </si>
  <si>
    <t xml:space="preserve">          ค่าใช้จ่ายในโครงการอาสาสมัครดูแลผู้สูงอายุที่บ้าน (อผส.)</t>
  </si>
  <si>
    <t xml:space="preserve">     รวมแผนงานสังคมสงเคราะห์</t>
  </si>
  <si>
    <t>แผนงานเคหะและชุมชน (00241)</t>
  </si>
  <si>
    <t xml:space="preserve">         ประเภทเงินเดือนพนักงาน (220100)</t>
  </si>
  <si>
    <t xml:space="preserve">         ประเภทเงินเพิ่มต่าง ๆ ของพนักงาน  (220200)</t>
  </si>
  <si>
    <t xml:space="preserve">         ประเภทเงินเพิ่มต่างๆ ของพนักงานจ้าง (220700) </t>
  </si>
  <si>
    <t xml:space="preserve">         ประเภทเงินอุดหนุนส่วนราชการ (610200)</t>
  </si>
  <si>
    <t xml:space="preserve">     รวมหมวดเงินอุดหนุน</t>
  </si>
  <si>
    <t xml:space="preserve">     รวมงบเงินอุดหนุน</t>
  </si>
  <si>
    <t xml:space="preserve">         ประเภทรายจ่ายเพื่อให้ได้มาซึ่งบริการ  (320100) </t>
  </si>
  <si>
    <t xml:space="preserve">             ค่าใช้จ่ายโครงการหนึ่งหมู่บ้านหนึ่งบ่อดักไขมัน</t>
  </si>
  <si>
    <t>รวมงานบำบัดน้ำเสีย</t>
  </si>
  <si>
    <t>รวมแผนงานเคหะและชุมชน</t>
  </si>
  <si>
    <t xml:space="preserve">                1.4  อุดหนุนโครงการขยายเขตระบบจำหน่ายไฟฟ้า สายหน้าบ้านนายธนู - บ้านนายสันติ หมู่ที่ 4 </t>
  </si>
  <si>
    <t xml:space="preserve">                1.5  อุดหนุนโครงการขยายเขตระบบจำหน่ายไฟฟ้า สายป่าโก - ชลประทาน หมู่ที่ 5 </t>
  </si>
  <si>
    <t xml:space="preserve">เพื่อจ่ายเป็น ค่าวัสดุโฆษณาและเผยแพร่  เช่น ฟิลม์ พู่กันและสีแผ่นป้าย ฯลฯ </t>
  </si>
  <si>
    <t xml:space="preserve">            1. ประเภท  ครุภณฑ์คอมพิวเตอร์ (411600)</t>
  </si>
  <si>
    <t xml:space="preserve">                1.1  ค่าจัดซื้อเครื่องคอมพิวเตอร์พร้อมเครื่องพริ้นเตอร์</t>
  </si>
  <si>
    <t xml:space="preserve">             ค่าจัดซื้อเครื่องคอมพิวเตอร์พร้อมเครื่องพริ้นเตอร์</t>
  </si>
  <si>
    <t xml:space="preserve">         ประเภทครุภัณฑ์สำนักงาน  (410100) </t>
  </si>
  <si>
    <t xml:space="preserve">             ตู้เหล็กเก็บเอกสาร </t>
  </si>
  <si>
    <t xml:space="preserve">     รวมหมวดค่าครุภัณฑ์</t>
  </si>
  <si>
    <t xml:space="preserve">     รวมงบลงทุน</t>
  </si>
  <si>
    <t xml:space="preserve">     รวมงานบริหารทั่วไปเกี่ยวกับเคหะและชุมชน</t>
  </si>
  <si>
    <t xml:space="preserve">ไปราชการหรือไปอบรมสัมมนาของพนักงานส่วนตำบล  ตั้งจ่ายจากเงินรายได้    </t>
  </si>
  <si>
    <t xml:space="preserve">3.2  ค่าใช้จ่ายในโครงการสนับสนุนผู้ด้อยโอกาสทางการศึกษา  </t>
  </si>
  <si>
    <t>1.1 ค่าจัดซื้อเครื่องเล่นสนามศูนย์พัฒนาเด็กเล็ก</t>
  </si>
  <si>
    <t>เพื่อจ่ายเป็น ค่าจัดซื้อเครื่องเล่นสนามเด็กเล็ก ให้กับศูนย์พัฒนาเด็กเล็ก อบต.ดอน และบ้านคลอง</t>
  </si>
  <si>
    <t>ยะมะแต เช่น บ้านของเล่น  ชุดศูนย์รวมชิงช้า  และ ชุดสไลด์เดอร์ชิงช้าและแป้นบาส ฯลฯ</t>
  </si>
  <si>
    <t xml:space="preserve">จำนวน 280 วัน อัตราคนละ 7 บาท/วัน ตั้งจ่ายจากเงินอุดหนุนทั่วไป  </t>
  </si>
  <si>
    <t xml:space="preserve">             1. ประเภทวัสดุวิทยาศาสตร์และการแพทย์ (330900) </t>
  </si>
  <si>
    <t>บ้านคลองยะมะแต โรงเรียนในเขตตำบลดอนและ 6 หมู่บ้าน   เช่น   ค่าอาหารพร้อมเครื่องดื่ม</t>
  </si>
  <si>
    <t>1. ภาษีมูลค่าเพิ่มตาม  พรบ. กำหนดแผนฯ</t>
  </si>
  <si>
    <t>2. ภาษีมูลค่าเพิ่ม 1 ใน 9</t>
  </si>
  <si>
    <t>3. ภาษีธุรกิจเฉพาะ</t>
  </si>
  <si>
    <t>4. ภาษีสุรา</t>
  </si>
  <si>
    <t>5. ภาษีสรรพสามิต</t>
  </si>
  <si>
    <t>6. ค่าภาคหลวงแร่</t>
  </si>
  <si>
    <t>7. ค่าภาคหลวงปิโตรเลียม</t>
  </si>
  <si>
    <t>8. ค่าธรรมเนียมจดทะเบียนสิทธิและนิติกรรมที่ดิน</t>
  </si>
  <si>
    <t>-4-</t>
  </si>
  <si>
    <t>รายจ่ายจริง</t>
  </si>
  <si>
    <t>งบประมาณ</t>
  </si>
  <si>
    <t>การมีส่วนร่วมของประชาชนในการจัดทำแผนพัฒนาท้องถิ่นแผนพัฒนาสุขภาพ แผนพัฒนาเด็ก</t>
  </si>
  <si>
    <t>6. ค่าธรรมเนียมจดทะเบียนพาณิชย์</t>
  </si>
  <si>
    <t>1. ดอกเบี้ย</t>
  </si>
  <si>
    <t>2. รายได้จากทรัพย์สินอื่น ๆ</t>
  </si>
  <si>
    <t>9. ภาษีจัดสรรอื่น ๆ</t>
  </si>
  <si>
    <t>1.5  โครงการต้อนรับเดือนรอมฎอน</t>
  </si>
  <si>
    <t>1.6  โครงการสอนคัมภีร์อัลกุรอ่านให้กับเด็กและเยาวชน          ตั้งไว้</t>
  </si>
  <si>
    <t xml:space="preserve">เพื่อจ่ายเป็น ค่าใช้จ่ายในการจัดกิจกรรมโครงการสอนคัมภีร์อัลกุรอ่าน    เช่น ค่าอาหารกลางวัน </t>
  </si>
  <si>
    <t>1.7  โครงการประเพณีเข้าพรรษา</t>
  </si>
  <si>
    <t>เพื่อจ่ายเป็น ค่าใช้จ่ายในการจัดงานประเพณีเข้าพรรษาตำบลดอน ประจำปี 2557  เช่น  ค่าจัดซื้อ</t>
  </si>
  <si>
    <t>เทียนพรรษา หรือค่าใช้จ่ายอื่น ๆ ที่จำเป็นในกิจกรรมดังกล่าว ตั้งจ่ายจากเงินอุดหนุนทั่วไป</t>
  </si>
  <si>
    <t>1.8  โครงการประเพณีชักพระตำบลดอน ประจำปี 2557</t>
  </si>
  <si>
    <t>เพื่อจ่ายเป็น ค่าใช้จ่ายในการจัดงานประเพณีชักพระตำบลดอน ประจำปี 2557  เช่น  ค่าตอบแทน</t>
  </si>
  <si>
    <t>1.9  โครงการวันลอยกระทงตำบลดอน</t>
  </si>
  <si>
    <t>เพื่อจ่ายเป็น ค่าเบี้ยยังชีพผู้ป่วยเอดส์ที่แพทย์ได้รับรองและทำการวินิจฉัยแล้ว และมีความเป็นอยู่</t>
  </si>
  <si>
    <t>ยากจนหรือถูกทอดทิ้งขาดผู้อุปการะดูแลไม่สามารถประกอบอาชีพเลี้ยงตนเองได้ อัตราเบี้ยยังชีพ</t>
  </si>
  <si>
    <t xml:space="preserve"> 500 บาท/เดือน จำนวน  3  คน  ตั้งจ่ายจากเงินอุดหนุนทั่วไป  </t>
  </si>
  <si>
    <t>ปรากฏในด้านการดำเนินงานอื่น (00400)</t>
  </si>
  <si>
    <t xml:space="preserve">เพื่อจ่ายเป็น ค่าใช้จ่ายในการศึกษาหรือพัฒนาองค์ความรู้ในระดับปริญญาตรี จำนวน 2 คน </t>
  </si>
  <si>
    <t xml:space="preserve">ในการศึกษาภาคพิเศษ ทางรัฐประศาสนศาสตร์ สาขาการปกครองท้องถิ่น การศึกษาปฐมวัย  </t>
  </si>
  <si>
    <t xml:space="preserve">และสาขาอื่น ๆ ตั้งจ่ายจากเงินอุดหนุนทั่วไป ปรากฏในด้านการดำเนินงานอื่น (00400) </t>
  </si>
  <si>
    <t xml:space="preserve">             3. ประเภทเงินทุนการศึกษา (111100) </t>
  </si>
  <si>
    <t xml:space="preserve">             4. ประเภทเงินสมทบระบบหลักประกันสุขภาพระดับตำบล (111100)  จำนวน</t>
  </si>
  <si>
    <t>เพื่อจ่ายเป็น ค่าเงินสมทบระบบหลักประกันสุขภาพในระดับตำบลดอน ให้กับระบบหลักประกัน</t>
  </si>
  <si>
    <t>สุขภาพระดับตำบลดอน  ตั้งจ่ายจากเงินอุดหนุนทั่วไป ปรากฏในด้านการดำเนินงานอื่น (00400)</t>
  </si>
  <si>
    <t xml:space="preserve">            5. ประเภทเงินสำรองจ่าย (111000)</t>
  </si>
  <si>
    <t>เพื่อจ่ายเป็น ค่าป้องกันและบรรเทาความเดือดร้อนของประชาชนที่เกิดจากภัยหนาวอัคคีภัยไฟป่า</t>
  </si>
  <si>
    <t xml:space="preserve">การป้องกันและแก้ไขปัญหาอุทกภัย น้ำป่าไหลหลาก  แผ่นดินถล่ม ภัยแล้ง ฯลฯ  </t>
  </si>
  <si>
    <t xml:space="preserve">ตั้งจ่ายจากเงินรายได้ ปรากฏในด้านการดำเนินงานอื่น (00400)  </t>
  </si>
  <si>
    <t xml:space="preserve">            6. ประเภทเงินช่วยพิเศษ (111200)</t>
  </si>
  <si>
    <t xml:space="preserve">เพื่อจ่ายเป็น เงินช่วยเหลือค่าทำศพของพนักงานส่วนตำบลและพนักงานจ้างที่เสียชีวิต   </t>
  </si>
  <si>
    <t xml:space="preserve">ตั้งจ่ายจากเงินรายได้ ปรากฏในด้านดำเนินงานอื่น (00400) </t>
  </si>
  <si>
    <t xml:space="preserve">เพื่อจ่ายเป็น ค่าเงินสมทบโครงการเศรษฐกิจชุมชนกู้ยืมไปแล้วที่ไม่ได้ส่งใช้จากหมู่บ้าน </t>
  </si>
  <si>
    <t>ตั้งจ่ายจากเงินอุดหนุนทั่วไป ปรากฏในด้านดำเนินงานอื่น (00400)</t>
  </si>
  <si>
    <t>เพื่อจ่ายเป็น ค่าส่งเสริมสนับสนุนกองทุนสวัสดิการชุมชน โดยยึดหลักการประชาชน ออม 1 ส่วน</t>
  </si>
  <si>
    <t>ปรากฏในด้านดำเนินงานอื่น (00400)</t>
  </si>
  <si>
    <t xml:space="preserve">        หมวดบำเหน็จ/บำนาญ</t>
  </si>
  <si>
    <t xml:space="preserve">            1. ประเภทเงินสมทบกองทุนบำเหน็จบำนาญข้าราชการส่วนท้องถิ่น (ก.บ.ท.) (120100)   </t>
  </si>
  <si>
    <t xml:space="preserve">เพื่อจ่ายเป็น ค่าเงินสมทบกองทุนบำเหน็จบำนาญข้าราชการส่วนท้องถิ่น (กบท.)ในอัตราร้อยละ1 </t>
  </si>
  <si>
    <t xml:space="preserve">ของเงินรายได้ที่ไม่รวมเงินอุดหนุน ตั้งจ่ายจากเงินรายได้ ปรากฏในด้านการดำเนินงานอื่น(00400) </t>
  </si>
  <si>
    <t xml:space="preserve">          ประเภทเงินอื่นๆ</t>
  </si>
  <si>
    <t xml:space="preserve">          ประเภทเงินเพิ่มต่างๆ ของพนักงานจ้าง</t>
  </si>
  <si>
    <t xml:space="preserve">          ประเภทเงินเพิ่มต่างๆ ของพนักงาน</t>
  </si>
  <si>
    <t xml:space="preserve">          ประเภทรายจ่ายเพื่อให้ได้มาซึ่งบริการ (320100) </t>
  </si>
  <si>
    <t xml:space="preserve">          ประเภทรายจ่ายเกี่ยวกับการรับรองและพิธีการ (320200) </t>
  </si>
  <si>
    <t xml:space="preserve">          ประเภทค่าวัสดุสำนักงาน (330100)</t>
  </si>
  <si>
    <t xml:space="preserve">          ประเภทวัสดุคอมพิวเตอร์ (331300)  </t>
  </si>
  <si>
    <t xml:space="preserve">          ประเภทค่าวัสดุโฆษณาและเผยแพร่ (331300)   </t>
  </si>
  <si>
    <t xml:space="preserve">      หมวดค่าสาธารณูปโภค (534000) </t>
  </si>
  <si>
    <t xml:space="preserve">      หมวดค่าครุภัณฑ์ (541000)</t>
  </si>
  <si>
    <t xml:space="preserve">          ประเภทครุภัณฑ์คอมพิวเตอร์ (411600)</t>
  </si>
  <si>
    <t>รวมงานบริหารทั่วไป</t>
  </si>
  <si>
    <t xml:space="preserve">                 ตู้ลิ้นชักเหล็กเก็บเอกสาร  3  ล็อค</t>
  </si>
  <si>
    <t>รวมงบดำเนินการ</t>
  </si>
  <si>
    <t xml:space="preserve">              ค่าใช้จ่ายโครงการชีวิตพอเพียงเพื่อพลังงานเพียงพอ</t>
  </si>
  <si>
    <t xml:space="preserve">              ค่าใช้จ่ายโครงการปกป้องสถาบันสำคัญของชาติ</t>
  </si>
  <si>
    <t xml:space="preserve">              ค่าใช้จ่ายในการฝึกอบรมให้กับกลุ่มอาชีพต่างๆ ในเขตพื้นที่ตำบลดอน</t>
  </si>
  <si>
    <t xml:space="preserve">                 ค่าใช้จ่ายในการเดินทางไปราชการ</t>
  </si>
  <si>
    <t xml:space="preserve">                 ค่าใช้จ่ายในการเลือกตั้ง</t>
  </si>
  <si>
    <t xml:space="preserve">                 ค่าใช้จ่ายในการชดใช้ค่าเสียหายหรือค่าสินไหมทดแทน</t>
  </si>
  <si>
    <t xml:space="preserve">            ประเภทค่าบำรุงรักษาและซ่อมแซม </t>
  </si>
  <si>
    <t xml:space="preserve">            ประเภทค่าวัสดุสำนักงาน</t>
  </si>
  <si>
    <t>แผนงานการศึกษา</t>
  </si>
  <si>
    <t>สำหรับจ่ายเป็นค่าการปรับอัตราเงินเดือนและจำนวนเงินที่ปรับเพิ่ม สำหรับคุณวุฒิที่ ก.พ. ก.จ. หรือ</t>
  </si>
  <si>
    <t>โรงเรียนบ้านคลอง 5,000 บาท โรงเรียนบ้าน ราวอ 5,000 บาท โรงเรียนวุฒิชัยวิทยา 10,000 บาท</t>
  </si>
  <si>
    <t xml:space="preserve">ของอบต. ตั้งจ่ายจากเงินรายได้ ปรากฏในด้านบริหารทั่วไป (00100) </t>
  </si>
  <si>
    <t xml:space="preserve">องค์การบริหารส่วนตำบล ค่าโทรสาร  ตั้งจ่ายจากเงินรายได้  ปรากฏในด้านบริหารทั่วไป (00100) </t>
  </si>
  <si>
    <t xml:space="preserve">เอกสารในสำนักงาน (ราคาตามท้องตลาด) ตั้งจ่ายจากเงินอุดหนุนทั่วไป </t>
  </si>
  <si>
    <t>สำนักงาน (ราคาตามท้องตลาด) ตั้งจ่ายจากเงินอุดหนุนทั่วไป ปรากฏในด้านบริหารทั่วไป (00100)</t>
  </si>
  <si>
    <t xml:space="preserve">เยาวชนในตำบล  ตั้งจ่ายจากเงินอุดหนุนทั่วไป ปรากฏในด้านบริหารทั่วไป (00100)  </t>
  </si>
  <si>
    <t xml:space="preserve">ตั้งจ่ายจากเงินอุดหนุนทั่วไป ปรากฏในด้านบริหารทั่วไป (00100)  </t>
  </si>
  <si>
    <t xml:space="preserve">เพิ่มรายได้ห่างไกลยาเสพติด ตั้งจ่ายจากเงินอุดหนุนทั่วไป ปรากฏในด้านบริหารทั่วไป </t>
  </si>
  <si>
    <t xml:space="preserve">ค่าตอบแทนวิทยากร ฯลฯ  ตั้งจ่ายจากเงินอุดหนุนทั่วไป   ปรากฏในด้านบริหารทั่วไป (00100)  </t>
  </si>
  <si>
    <t>เงินสวัสดิการพนักงานที่ปฏิบัติงานพื้นที่พิเศษ                 เป็นเงิน</t>
  </si>
  <si>
    <t xml:space="preserve">เพื่อจ่ายเป็น ค่าครองชีพพนักงานส่วนตำบล                   เป็นเงิน    </t>
  </si>
  <si>
    <t>เงินสวัสดิการสำหรับผู้ปฏิบัติงานในพื้นที่พิเศษ                เป็นเงิน</t>
  </si>
  <si>
    <t xml:space="preserve">                 1.1 รถบรรทุกเทท้ายติดตั้งเครนไฮดรอลิคพร้อมกระเช้าซ่อมไฟฟ้า   จำนวน</t>
  </si>
  <si>
    <t xml:space="preserve">               1.7 ค่าใช้จ่ายในการสนับสนุนพันธุ์พืชและพันธุ์สัตว์ให้กับผู้ด้อยโอกาส     จำนวน</t>
  </si>
  <si>
    <t xml:space="preserve">               1.10  ค่าใช้จ่ายในการสนับสนุนงานวันสตรีสากลร่วมต้านภัยยาเสพติด   จำนวน</t>
  </si>
  <si>
    <t xml:space="preserve">               1.12  ค่าใช้จ่ายในการอบรมสัมมนาและทัศนศึกษาดูงานกลุ่มเสี่ยง        จำนวน</t>
  </si>
  <si>
    <t xml:space="preserve">               1.14  ค่าใช้จ่ายในการสนับสนุนการดำเนินงานสภาเด็กและเยาวชน     จำนวน</t>
  </si>
  <si>
    <t xml:space="preserve">  จำนวน</t>
  </si>
  <si>
    <t xml:space="preserve">            2. ประเภทรายจ่ายเพื่อบำรุงรักษาหรือซ่อมแซมทรัพย์สิน(320400)    จำนวน  </t>
  </si>
  <si>
    <t xml:space="preserve">               ค่าใช้จ่ายในโครงการ ป้องกันและบรรเทาความเดือดร้อนอันเกิด                   จากสาธารณภัย </t>
  </si>
  <si>
    <t xml:space="preserve">               ค่าใช้จ่ายโครงการซักซ้อมแผนการป้องกันและบรรเทาสาธารณภัย                 ตำบลดอน </t>
  </si>
  <si>
    <t xml:space="preserve">จะดำเนินโครงการเมื่อ ได้รับความเห็นชอบจากคณะอนุกรรมการอำนวยการฯ ระดับจังหวัด" </t>
  </si>
  <si>
    <t>การบำบัดฟื้นฟู ตั้งจ่ายจากเงินอุดหนุนทั่วไป  ปรากฏในด้านบริหารทั่วไป (00100)</t>
  </si>
  <si>
    <t xml:space="preserve">               2.1 อุดหนุนโครงการส่งเสริมและพัฒนาองค์กรลูกเสือชาวบ้านจังหวัดปัตตานี ประจำปี 2557</t>
  </si>
  <si>
    <t>ใช้งานได้ตามปกติ)   (320400)</t>
  </si>
  <si>
    <t>แผนงานสาธารณสุข</t>
  </si>
  <si>
    <t>แผนงานการรักษาความสงบภายใน</t>
  </si>
  <si>
    <t>ข้อบัญญัติองค์การบริหารส่วนตำบลดอน</t>
  </si>
  <si>
    <t xml:space="preserve">งบประมาณรายจ่ายประจำปีงบประมาณ </t>
  </si>
  <si>
    <t>อำเภอปะนาเระ จังหวัดปัตตานี</t>
  </si>
  <si>
    <t>อำเภอปะนาเระ  จังหวัดปัตตานี</t>
  </si>
  <si>
    <t>เรียน  ท่านประธานสภาฯ  และสมาชิกสภาองค์การบริหารส่วนตำบลดอน</t>
  </si>
  <si>
    <t>1. เงินอุดหนุนทั่วไปสำหรับดำเนินการตามอำนาจ</t>
  </si>
  <si>
    <t>หน้าที่และภารกิจถ่ายโอนเลือกทำ</t>
  </si>
  <si>
    <t>ข้อบัญญัติ</t>
  </si>
  <si>
    <t xml:space="preserve">เรื่อง   </t>
  </si>
  <si>
    <t xml:space="preserve">   งบประมาณรายจ่ายประจำปีงบประมาณ  </t>
  </si>
  <si>
    <t>ด้าน</t>
  </si>
  <si>
    <t xml:space="preserve">    แผนงานบริหารทั่วไป</t>
  </si>
  <si>
    <t xml:space="preserve">    แผนงานการรักษาความสงบภายใน</t>
  </si>
  <si>
    <t xml:space="preserve">    แผนงานการศึกษา</t>
  </si>
  <si>
    <t xml:space="preserve">    แผนงานสาธารณสุข</t>
  </si>
  <si>
    <t xml:space="preserve">    แผนงานสังคมสงเคราะห์</t>
  </si>
  <si>
    <t xml:space="preserve">    แผนงานเคหะและชุมชน</t>
  </si>
  <si>
    <t xml:space="preserve">    แผนสร้างความเข้มแข็งของชุมชน</t>
  </si>
  <si>
    <t xml:space="preserve">    แผนงานการศาสนา วัฒนธรรม และนันทนาการ</t>
  </si>
  <si>
    <t xml:space="preserve">    แผนงานอุตสาหกรรมและการโยธา</t>
  </si>
  <si>
    <t xml:space="preserve">    แผนงานการเกษตร</t>
  </si>
  <si>
    <t xml:space="preserve">    แผนงานการพาณิชย์</t>
  </si>
  <si>
    <t xml:space="preserve">    แผนงานงบกลาง</t>
  </si>
  <si>
    <t>รายจ่ายตามงานและงบรายจ่าย</t>
  </si>
  <si>
    <t>งานงบกลาง</t>
  </si>
  <si>
    <t xml:space="preserve">    งบกลาง</t>
  </si>
  <si>
    <r>
      <t xml:space="preserve"> งบ</t>
    </r>
    <r>
      <rPr>
        <b/>
        <sz val="25"/>
        <rFont val="TH SarabunPSK"/>
        <family val="2"/>
      </rPr>
      <t xml:space="preserve"> </t>
    </r>
    <r>
      <rPr>
        <sz val="16"/>
        <rFont val="TH SarabunPSK"/>
        <family val="2"/>
      </rPr>
      <t xml:space="preserve">                                  </t>
    </r>
    <r>
      <rPr>
        <b/>
        <sz val="16"/>
        <rFont val="TH SarabunPSK"/>
        <family val="2"/>
      </rPr>
      <t>งาน</t>
    </r>
  </si>
  <si>
    <t>ส่วนที่ 1</t>
  </si>
  <si>
    <t>คำแถลงประกอบงบประมาณรายจ่าย</t>
  </si>
  <si>
    <t>ของ</t>
  </si>
  <si>
    <t>ยอดรวม</t>
  </si>
  <si>
    <t xml:space="preserve">        โดยที่เป็นการสมควรตั้งงบประมาณรายจ่ายประจำปีงบประมาณ   พ.ศ.   2557  อาศัยอำนาจ</t>
  </si>
  <si>
    <t>รายรับจริง</t>
  </si>
  <si>
    <t>ปี 2553</t>
  </si>
  <si>
    <t>รวมหมวดภาษีอากร</t>
  </si>
  <si>
    <t>หมวดค่าธรรมเนียม ค่าปรับและใบอนุญาต</t>
  </si>
  <si>
    <t xml:space="preserve">เพื่อจ่ายเป็น ค่าเงินประจำตำแหน่งผู้อำนวยการกองคลัง/หัวหน้าส่วนการคลัง ตั้งจ่ายจากเงินรายได้ </t>
  </si>
  <si>
    <t xml:space="preserve">           4. ประเภทค่าตอบแทนพนักงานจ้าง (220600)</t>
  </si>
  <si>
    <t>เพื่อจ่ายเป็น ค่าจ้างของพนักงานจ้างตามภารกิจ จำนวน 2 อัตรา ปฏิบัติหน้าที่ในงานผู้ช่วย</t>
  </si>
  <si>
    <t xml:space="preserve">เจ้าหน้าที่จัดเก็บรายได้และผู้ช่วยการเงินและบัญชีตั้งจ่ายจากเงินรายได้   </t>
  </si>
  <si>
    <t>เพื่อจ่ายเป็น ค่าเงินเพิ่มค่าครองชีพชั่วคราว และเงินเสี่ยงภัยสำหรับผู้ปฏิบัติงานในพื้นที่พิเศษให้แก่</t>
  </si>
  <si>
    <t>พนักงานจ้าง จำนวน  2 อัตรา  ปฏิบัติหน้าที่ในงานผู้ช่วยเจ้าหน้าที่จัดเก็บรายได้  และผู้ช่วย</t>
  </si>
  <si>
    <t>เจ้าหน้าที่การเงินและบัญชี   ตั้งจ่ายจากเงินรายได้  ปรากฏในด้านบริหารทั่วไป (00100)</t>
  </si>
  <si>
    <t>เพื่อจ่ายเป็น เงินประโยชน์ตอบแทนอื่นเป็นกรณีพิเศษของพนักงานส่วนตำบลและพนักงานจ้าง</t>
  </si>
  <si>
    <t xml:space="preserve">ตามภารกิจ ตั้งจ่ายจากเงินรายได้  ปรากฏในด้านบริหารทั่วไป (00100) </t>
  </si>
  <si>
    <t xml:space="preserve">เพื่อจ่ายเป็น ค่าตอบแทนการปฏิบัติงานนอกเวลาราชการให้แก่พนักงานส่วนตำบล และพนักงานจ้าง  </t>
  </si>
  <si>
    <t>เพื่อจ่ายเป็น ค่าเช่าบ้าน, ค่าเช่าซื้อบ้าน,ค่าผ่อนชำระเงินกู้เพื่อผ่อนชำระค่าบ้าน ให้แก่พนักงานส่วน</t>
  </si>
  <si>
    <t>เพื่อจ่ายเป็น ค่าตอบแทนเงินช่วยเหลือการศึกษาบุตร ให้พนักงานส่วนตำบล  ตั้งจ่ายจากเงินรายได้</t>
  </si>
  <si>
    <t>เพื่อจ่ายเป็น ค่าเงินช่วยเหลือค่ารักษาพยาบาลให้แก่พนักงานส่วนตำบล จำนวน  4  อัตรา</t>
  </si>
  <si>
    <t xml:space="preserve">            1. ประเภทรายจ่ายเพื่อให้ได้มาซึ่งบริการ (320100)                 </t>
  </si>
  <si>
    <t xml:space="preserve">              1.1  ค่าธรรมเนียมและค่าลงทะเบียน</t>
  </si>
  <si>
    <t xml:space="preserve">เพื่อจ่ายเป็น ค่าธรรมเนียมและค่าลงทะเบียนในราชการขององค์การบริหารส่วนตำบล   เช่น  </t>
  </si>
  <si>
    <t xml:space="preserve">              2.1  ค่ารับรอง</t>
  </si>
  <si>
    <t xml:space="preserve">            2. ประเภทรายจ่ายเกี่ยวกับการรับรองและพิธีการ (320200)  </t>
  </si>
  <si>
    <t xml:space="preserve">เพื่อจ่ายเป็น ค่ารับรองในการต้อนรับบุคคลหรือคณะบุคคลเป็นค่าอาหาร เครื่องดื่ม ค่าของรางวัล </t>
  </si>
  <si>
    <t xml:space="preserve">เพื่อจ่ายเป็น ค่าใช้จ่ายในการส่งเสริม สนับสนุนการพัฒนาคุณภาพชีวิตของคนชรา คนพิการตและ </t>
  </si>
  <si>
    <t xml:space="preserve">ผู้ด้ายโอกาส เช่น ค่าอาหาร อาหารว่าง เครื่องดื่ม ค่าวิทยากร และค่าใช้จ่ายอื่นๆ ที่จำเป็นในการจัด  </t>
  </si>
  <si>
    <t xml:space="preserve">         หมวดเงินอุดหนุน</t>
  </si>
  <si>
    <t xml:space="preserve">             1. ประเภทเงินอุดหนุนส่วนราชการ(610200) </t>
  </si>
  <si>
    <t xml:space="preserve">               1.1  อุดหนุนโครงการจัดหาวัสดุอุปกรณ์ (ชุดตรวจหาสารเสพติดในปัสสาวะ)    </t>
  </si>
  <si>
    <t>เพื่อจ่ายเป็น ค่าใช้จ่ายในการดำเนินงานตามโครงการจัดหาวัสดุอุปกรณ์ (ชุดตรวจหาสารเสพติดใน</t>
  </si>
  <si>
    <t>ปัสสาวะ) เพื่อสนับสนุนการดำเนินงานของศูนย์จำแนกคัดกรองและศูนย์ข้อมูลติดตามประสาน</t>
  </si>
  <si>
    <r>
      <t>ความร่วมมือช่วยเหลือด้านDemand อำเภอปะนาเระ</t>
    </r>
    <r>
      <rPr>
        <b/>
        <sz val="16"/>
        <rFont val="TH SarabunPSK"/>
        <family val="2"/>
      </rPr>
      <t xml:space="preserve"> </t>
    </r>
    <r>
      <rPr>
        <sz val="16"/>
        <rFont val="TH SarabunPSK"/>
        <family val="2"/>
      </rPr>
      <t>ในการคัดกรองผู้เสพ/ผู้ติด และส่งต่อเข้ารับ</t>
    </r>
  </si>
  <si>
    <t xml:space="preserve">เพื่อจ่ายเป็นค่าใช้จ่ายในการส่งเสริม ปรับปรุง แก้ไข อนุรักษ์ฟื้นฟูสิ่งแวดล้อมและทรัพยากรธรรมชาติ </t>
  </si>
  <si>
    <t xml:space="preserve">แหล่งท่องเที่ยวและปรับปรุงทัศนียภาพ แก้ไขปัญหาภาวะโลกร้อน </t>
  </si>
  <si>
    <t xml:space="preserve">จัดกิจกรรมวันสตรีสากล  ได้แก่  ค่าพาหนะ  ค่าอาหาร ฯลฯ  </t>
  </si>
  <si>
    <t xml:space="preserve">               1.1 ค่าใช้จ่ายตามโครงการอันเนื่องมาจากพระราชดำริ และพระราชเสาวนีย์      </t>
  </si>
  <si>
    <t>เพื่อจ่ายเป็น ค่าใช้จ่ายดำเนินการ สนับสนุนโครงการอันเนื่องมาจากพระราชดำริ และโครงการ</t>
  </si>
  <si>
    <t xml:space="preserve">พระราชเสาวนีย์ เช่น ปลูกต้นไม้  ปลูกหญ้าแฝก  ดำเนินงานเศรษฐกิจพอเพียง ฯลฯ  </t>
  </si>
  <si>
    <t xml:space="preserve">               1.2   ค่าใช้จ่ายในโครงการ “ ท้องถิ่นไทย  รวมใจภักดิ์  รักษ์พื้นที่สีเขียว ”   </t>
  </si>
  <si>
    <t>เพื่อจ่ายเป็น ค่าเพิ่มพื้นที่สีเขียวโดยการปลูกต้นไม้  ปรับปรุงสวนสาธารณะเป็นต้นเพื่อแก้ไขปัญหา</t>
  </si>
  <si>
    <t xml:space="preserve">ภาวะโลกร้อนและร่วมถวายเป็นราชสักการะ พระบาทสมเด็จพระเจ้าอยู่หัวฯ </t>
  </si>
  <si>
    <t xml:space="preserve">               1.1 ค่าใช้จ่ายโครงการรณรงค์ลดอุบัติเหตุบนท้องถนน </t>
  </si>
  <si>
    <t xml:space="preserve">เพื่อจ่ายเป็น ค่าดำเนินการเกี่ยวกับการป้องกันและลดอุบัติเหตุทางถนนในช่วงเทศกาลสำคัญ เช่น </t>
  </si>
  <si>
    <t xml:space="preserve">งานป้องกันฝ่ายพลเรือนและระงับอัคคีภัย (00123) </t>
  </si>
  <si>
    <t xml:space="preserve">               1.1 ค่าใช้จ่ายในการดำเนินงาน อปพร./อรบ.  </t>
  </si>
  <si>
    <t>เพื่อจ่ายเป็น ค่าใช้จ่ายในการดำเนินงาน อปพร.ของตำบลดอน เพื่อเป็นการพัฒนาขีดความสามารถ</t>
  </si>
  <si>
    <t>ในการปฏิบัติงาน เช่น ค่าใช้จ่ายในการฝึกอบรม ค่าฝึกซ้อมแผนปฏิบัติการฯ ฯลฯตลอดจนค่าใช้จ่าย</t>
  </si>
  <si>
    <t xml:space="preserve">               1.2  ค่าใช้จ่ายในโครงการ ป้องกันและบรรเทาความเดือดร้อนอันเกิดจากสาธารณภัย </t>
  </si>
  <si>
    <t>เพื่อจ่ายเป็น ค่าใช้จ่ายในการป้องกันและบรรเทาความเดือดร้อนของประชาชนที่เกิดจากสาธารณภัย</t>
  </si>
  <si>
    <t>ต่าง ๆ  เช่น การป้องกันและแก้ไขปัญหาอุทกภัย  น้ำป่าไหลหลาก  อัคคีภัย และไฟป่า</t>
  </si>
  <si>
    <t xml:space="preserve">               1.3  ค่าใช้จ่ายโครงการซักซ้อมแผนการป้องกันและบรรเทาสาธารณภัยตำบลดอน   </t>
  </si>
  <si>
    <t xml:space="preserve">         ประเภทรายจ่ายเกี่ยวเนื่องกับการปฏิบัติราชการที่ไม่เข้าลักษณะรายจ่าย          หมวดอื่นๆ (320300)</t>
  </si>
  <si>
    <t xml:space="preserve">     รวมงบดำเนินงาน</t>
  </si>
  <si>
    <t xml:space="preserve">            1. ประเภทค่าบำรุงรักษาและซ่อมแซมทรัพย์สิน (320400)  </t>
  </si>
  <si>
    <t>งานบริหารทั่วไป (00111)</t>
  </si>
  <si>
    <t xml:space="preserve">            4.  ประเภทครุภัณฑ์อื่นๆ </t>
  </si>
  <si>
    <t xml:space="preserve">               4.1  ศาลาไม้ทรงโดม   </t>
  </si>
  <si>
    <t>เพื่อจ่ายเป็น ค่าจัดซื้อศาลาทรงโดม หลังคา 2 ชั้น ขนาด 3 x 3 เมตร จำนวน  1  หลัง เพื่อรอรับ</t>
  </si>
  <si>
    <t xml:space="preserve">บริการของประชาชน (ราคาตามท้องตลาด) ตั้งจ่ายจากเงินอุดหนุนทั่วไป </t>
  </si>
  <si>
    <t xml:space="preserve">         หมวดค่าครุภัณฑ์</t>
  </si>
  <si>
    <t xml:space="preserve">             1. ประเภทครุภัณฑ์กีฬา </t>
  </si>
  <si>
    <t>1.1  เครื่องออกกำลังกายกลางแจ้ง</t>
  </si>
  <si>
    <t>เพื่อจ่ายเป็น ค่าจัดซื้อเครื่องออกกำลังกายกลางแจ้ง เพื่อเป็นการส่งเสริมสุขภาพของประชาชน</t>
  </si>
  <si>
    <t>เช่น เครื่องออกกำลังกายแขนขา เครื่องออกกำลังข้อเข่า ลู่เดิน ลู่วิ่ง เครื่องเดินลูกกลิ้ง จักรยานปั่น</t>
  </si>
  <si>
    <t>ออกกำลังกาย เครื่องนวดหลังออกกำลังแขน ฯลฯ และค่าใช้จ่ายในการปรับพื้นที่สำหรับติดตั้ง</t>
  </si>
  <si>
    <t xml:space="preserve">             8. เงินสมทบกองทุนสวัสดิการชุมชน</t>
  </si>
  <si>
    <t xml:space="preserve">             7. ประเภทสมทบโครงการเศรษฐกิจชุมชน</t>
  </si>
  <si>
    <t xml:space="preserve">            ประเภทครุภัณฑ์อื่นๆ</t>
  </si>
  <si>
    <t xml:space="preserve">                 ศาลาไม้ทรงโดม </t>
  </si>
  <si>
    <t xml:space="preserve">         ประเภทครุภัณฑ์กีฬา</t>
  </si>
  <si>
    <t xml:space="preserve">             เครื่องออกกำลังกายกลางแจ้ง</t>
  </si>
  <si>
    <t xml:space="preserve">             ค่าใช้จ่ายตามโครงการสนับสนุนค่าใช้จ่ายการบริหารสถานศึกษา</t>
  </si>
  <si>
    <t xml:space="preserve">                 ค่าใช้จ่ายโครงการอาหารกลางวันศูนย์พัฒนาเด็กเล็ก อบต.ดอน</t>
  </si>
  <si>
    <t xml:space="preserve">                 ค่าใช้จ่ายโครงการอาหารกลางวันศูนย์พัฒนาเด็กเล็กบ้านคลอง                    ยะมะแต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</si>
</sst>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</numFmts>
  <fonts count="45">
    <font>
      <sz val="10"/>
      <name val="Arial"/>
      <charset val="222"/>
    </font>
    <font>
      <sz val="10"/>
      <name val="Arial"/>
      <family val="2"/>
    </font>
    <font>
      <sz val="16"/>
      <name val="Angsana New"/>
      <family val="1"/>
    </font>
    <font>
      <sz val="8"/>
      <name val="Arial"/>
      <family val="2"/>
    </font>
    <font>
      <b/>
      <sz val="16"/>
      <name val="Angsana New"/>
      <family val="1"/>
    </font>
    <font>
      <b/>
      <u/>
      <sz val="16"/>
      <name val="Angsana New"/>
      <family val="1"/>
    </font>
    <font>
      <b/>
      <sz val="16"/>
      <color indexed="10"/>
      <name val="Angsana New"/>
      <family val="1"/>
    </font>
    <font>
      <b/>
      <sz val="32"/>
      <name val="Angsana New"/>
      <family val="1"/>
    </font>
    <font>
      <sz val="30"/>
      <name val="Angsana New"/>
      <family val="1"/>
    </font>
    <font>
      <b/>
      <sz val="20"/>
      <name val="Angsana New"/>
      <family val="1"/>
    </font>
    <font>
      <b/>
      <sz val="18"/>
      <name val="Angsana New"/>
      <family val="1"/>
    </font>
    <font>
      <b/>
      <sz val="48"/>
      <name val="DSN MonTaNa"/>
    </font>
    <font>
      <b/>
      <sz val="35"/>
      <name val="DSN MonTaNa"/>
    </font>
    <font>
      <b/>
      <sz val="37"/>
      <name val="DSN MonTaNa"/>
    </font>
    <font>
      <b/>
      <sz val="45"/>
      <name val="DSN MonTaNa"/>
    </font>
    <font>
      <b/>
      <sz val="40"/>
      <name val="KodchiangUPC"/>
      <family val="1"/>
      <charset val="222"/>
    </font>
    <font>
      <b/>
      <sz val="36"/>
      <name val="KodchiangUPC"/>
      <family val="1"/>
      <charset val="222"/>
    </font>
    <font>
      <sz val="36"/>
      <name val="KodchiangUPC"/>
      <family val="1"/>
      <charset val="222"/>
    </font>
    <font>
      <b/>
      <sz val="15"/>
      <name val="Angsana New"/>
      <family val="1"/>
    </font>
    <font>
      <sz val="15"/>
      <name val="Angsana New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18"/>
      <name val="TH SarabunPSK"/>
      <family val="2"/>
    </font>
    <font>
      <sz val="10"/>
      <name val="TH SarabunPSK"/>
      <family val="2"/>
    </font>
    <font>
      <b/>
      <u/>
      <sz val="16"/>
      <name val="TH SarabunPSK"/>
      <family val="2"/>
    </font>
    <font>
      <b/>
      <sz val="36"/>
      <name val="TH SarabunPSK"/>
      <family val="2"/>
    </font>
    <font>
      <b/>
      <sz val="20"/>
      <name val="TH SarabunPSK"/>
      <family val="2"/>
    </font>
    <font>
      <sz val="7"/>
      <name val="TH SarabunPSK"/>
      <family val="2"/>
    </font>
    <font>
      <b/>
      <sz val="32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24"/>
      <name val="TH SarabunPSK"/>
      <family val="2"/>
    </font>
    <font>
      <u/>
      <sz val="16"/>
      <name val="TH SarabunPSK"/>
      <family val="2"/>
    </font>
    <font>
      <b/>
      <sz val="16"/>
      <color indexed="10"/>
      <name val="TH SarabunPSK"/>
      <family val="2"/>
    </font>
    <font>
      <sz val="16"/>
      <color indexed="1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b/>
      <sz val="17"/>
      <name val="TH SarabunPSK"/>
      <family val="2"/>
    </font>
    <font>
      <b/>
      <vertAlign val="superscript"/>
      <sz val="25"/>
      <name val="TH SarabunPSK"/>
      <family val="2"/>
    </font>
    <font>
      <b/>
      <sz val="25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b/>
      <sz val="35"/>
      <name val="KodchiangUPC"/>
      <family val="1"/>
      <charset val="222"/>
    </font>
    <font>
      <b/>
      <sz val="35"/>
      <name val="TH SarabunPSK"/>
      <family val="2"/>
    </font>
    <font>
      <sz val="8"/>
      <name val="Arial"/>
      <charset val="22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9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187" fontId="2" fillId="0" borderId="0" xfId="1" applyNumberFormat="1" applyFont="1"/>
    <xf numFmtId="0" fontId="2" fillId="0" borderId="0" xfId="0" applyFont="1" applyAlignment="1">
      <alignment horizontal="right"/>
    </xf>
    <xf numFmtId="0" fontId="2" fillId="0" borderId="0" xfId="0" applyFont="1" applyBorder="1"/>
    <xf numFmtId="0" fontId="6" fillId="0" borderId="0" xfId="0" applyFont="1"/>
    <xf numFmtId="0" fontId="4" fillId="0" borderId="0" xfId="0" applyFont="1" applyBorder="1"/>
    <xf numFmtId="0" fontId="8" fillId="0" borderId="0" xfId="0" applyFont="1"/>
    <xf numFmtId="0" fontId="4" fillId="0" borderId="0" xfId="0" applyFont="1" applyAlignment="1">
      <alignment horizontal="right"/>
    </xf>
    <xf numFmtId="0" fontId="9" fillId="0" borderId="0" xfId="0" applyFont="1" applyAlignment="1"/>
    <xf numFmtId="0" fontId="7" fillId="0" borderId="0" xfId="0" applyFont="1"/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13" fillId="0" borderId="0" xfId="0" applyFont="1" applyAlignment="1"/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 applyAlignment="1"/>
    <xf numFmtId="0" fontId="12" fillId="0" borderId="0" xfId="0" applyFont="1" applyAlignment="1"/>
    <xf numFmtId="43" fontId="2" fillId="0" borderId="0" xfId="1" applyFont="1" applyAlignment="1">
      <alignment horizontal="center"/>
    </xf>
    <xf numFmtId="43" fontId="4" fillId="0" borderId="0" xfId="1" applyFont="1" applyAlignment="1"/>
    <xf numFmtId="43" fontId="4" fillId="0" borderId="0" xfId="1" applyFont="1"/>
    <xf numFmtId="0" fontId="4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Alignment="1"/>
    <xf numFmtId="0" fontId="16" fillId="0" borderId="0" xfId="0" applyFont="1" applyBorder="1" applyAlignment="1"/>
    <xf numFmtId="0" fontId="17" fillId="0" borderId="0" xfId="0" applyFont="1" applyBorder="1" applyAlignment="1"/>
    <xf numFmtId="0" fontId="16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3" fillId="0" borderId="0" xfId="0" applyFont="1" applyBorder="1" applyAlignment="1"/>
    <xf numFmtId="0" fontId="19" fillId="0" borderId="0" xfId="0" applyFont="1" applyBorder="1"/>
    <xf numFmtId="0" fontId="5" fillId="0" borderId="0" xfId="0" applyFont="1" applyBorder="1"/>
    <xf numFmtId="0" fontId="18" fillId="0" borderId="0" xfId="0" applyFont="1" applyBorder="1"/>
    <xf numFmtId="0" fontId="19" fillId="0" borderId="0" xfId="0" applyFont="1" applyBorder="1" applyAlignment="1">
      <alignment horizontal="left"/>
    </xf>
    <xf numFmtId="0" fontId="10" fillId="0" borderId="0" xfId="0" applyFont="1" applyAlignment="1"/>
    <xf numFmtId="0" fontId="20" fillId="0" borderId="0" xfId="0" applyFont="1"/>
    <xf numFmtId="0" fontId="20" fillId="0" borderId="0" xfId="0" applyFont="1" applyAlignment="1">
      <alignment horizontal="center"/>
    </xf>
    <xf numFmtId="187" fontId="20" fillId="0" borderId="0" xfId="1" applyNumberFormat="1" applyFont="1"/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3" fontId="21" fillId="0" borderId="0" xfId="0" applyNumberFormat="1" applyFont="1" applyAlignment="1">
      <alignment horizontal="center"/>
    </xf>
    <xf numFmtId="187" fontId="21" fillId="0" borderId="0" xfId="1" applyNumberFormat="1" applyFont="1"/>
    <xf numFmtId="0" fontId="21" fillId="0" borderId="0" xfId="0" applyFont="1"/>
    <xf numFmtId="0" fontId="20" fillId="0" borderId="0" xfId="0" quotePrefix="1" applyFont="1" applyAlignment="1">
      <alignment horizontal="center"/>
    </xf>
    <xf numFmtId="3" fontId="21" fillId="0" borderId="0" xfId="0" applyNumberFormat="1" applyFont="1"/>
    <xf numFmtId="0" fontId="21" fillId="0" borderId="0" xfId="0" applyFont="1" applyAlignment="1">
      <alignment horizontal="justify"/>
    </xf>
    <xf numFmtId="0" fontId="20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187" fontId="20" fillId="0" borderId="0" xfId="1" applyNumberFormat="1" applyFont="1" applyAlignment="1">
      <alignment horizontal="left"/>
    </xf>
    <xf numFmtId="0" fontId="24" fillId="0" borderId="0" xfId="0" applyFont="1"/>
    <xf numFmtId="3" fontId="20" fillId="0" borderId="0" xfId="0" applyNumberFormat="1" applyFont="1"/>
    <xf numFmtId="0" fontId="20" fillId="0" borderId="0" xfId="0" applyFont="1" applyAlignment="1">
      <alignment horizontal="right"/>
    </xf>
    <xf numFmtId="0" fontId="23" fillId="0" borderId="0" xfId="0" applyFont="1"/>
    <xf numFmtId="0" fontId="21" fillId="0" borderId="0" xfId="0" applyFont="1" applyAlignment="1"/>
    <xf numFmtId="0" fontId="21" fillId="0" borderId="0" xfId="0" applyFont="1" applyFill="1" applyAlignment="1">
      <alignment horizontal="left"/>
    </xf>
    <xf numFmtId="0" fontId="20" fillId="0" borderId="0" xfId="0" quotePrefix="1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187" fontId="21" fillId="0" borderId="0" xfId="1" applyNumberFormat="1" applyFont="1" applyFill="1"/>
    <xf numFmtId="0" fontId="20" fillId="0" borderId="0" xfId="0" applyFont="1" applyFill="1"/>
    <xf numFmtId="0" fontId="20" fillId="0" borderId="0" xfId="0" applyFont="1" applyAlignment="1">
      <alignment horizontal="justify"/>
    </xf>
    <xf numFmtId="0" fontId="20" fillId="0" borderId="0" xfId="0" applyFont="1" applyAlignment="1"/>
    <xf numFmtId="0" fontId="20" fillId="0" borderId="0" xfId="0" applyFont="1" applyBorder="1"/>
    <xf numFmtId="0" fontId="20" fillId="0" borderId="0" xfId="0" quotePrefix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187" fontId="20" fillId="0" borderId="0" xfId="1" applyNumberFormat="1" applyFont="1" applyBorder="1"/>
    <xf numFmtId="0" fontId="21" fillId="0" borderId="0" xfId="0" applyFont="1" applyBorder="1" applyAlignment="1">
      <alignment horizontal="center"/>
    </xf>
    <xf numFmtId="0" fontId="21" fillId="0" borderId="0" xfId="0" applyFont="1" applyAlignment="1">
      <alignment horizontal="right"/>
    </xf>
    <xf numFmtId="187" fontId="21" fillId="0" borderId="0" xfId="1" applyNumberFormat="1" applyFont="1" applyAlignment="1">
      <alignment horizontal="right"/>
    </xf>
    <xf numFmtId="0" fontId="22" fillId="0" borderId="0" xfId="0" applyFont="1" applyAlignment="1">
      <alignment horizontal="right"/>
    </xf>
    <xf numFmtId="0" fontId="22" fillId="0" borderId="0" xfId="0" applyFont="1"/>
    <xf numFmtId="16" fontId="20" fillId="0" borderId="0" xfId="0" quotePrefix="1" applyNumberFormat="1" applyFont="1" applyAlignment="1">
      <alignment horizontal="right"/>
    </xf>
    <xf numFmtId="0" fontId="20" fillId="0" borderId="0" xfId="0" quotePrefix="1" applyFont="1" applyAlignment="1">
      <alignment horizontal="right"/>
    </xf>
    <xf numFmtId="0" fontId="25" fillId="0" borderId="0" xfId="0" applyFont="1"/>
    <xf numFmtId="0" fontId="20" fillId="0" borderId="0" xfId="0" quotePrefix="1" applyFont="1"/>
    <xf numFmtId="0" fontId="20" fillId="0" borderId="1" xfId="0" applyFont="1" applyBorder="1" applyAlignment="1">
      <alignment horizontal="left"/>
    </xf>
    <xf numFmtId="0" fontId="21" fillId="0" borderId="2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/>
    <xf numFmtId="0" fontId="24" fillId="0" borderId="5" xfId="0" applyFont="1" applyBorder="1"/>
    <xf numFmtId="0" fontId="21" fillId="0" borderId="5" xfId="0" applyFont="1" applyBorder="1"/>
    <xf numFmtId="0" fontId="21" fillId="0" borderId="6" xfId="0" applyFont="1" applyBorder="1"/>
    <xf numFmtId="0" fontId="21" fillId="0" borderId="7" xfId="0" applyFont="1" applyBorder="1" applyAlignment="1">
      <alignment horizontal="center"/>
    </xf>
    <xf numFmtId="0" fontId="21" fillId="0" borderId="8" xfId="0" applyFont="1" applyBorder="1"/>
    <xf numFmtId="0" fontId="24" fillId="0" borderId="9" xfId="0" applyFont="1" applyBorder="1"/>
    <xf numFmtId="0" fontId="21" fillId="0" borderId="9" xfId="0" applyFont="1" applyBorder="1"/>
    <xf numFmtId="0" fontId="21" fillId="0" borderId="10" xfId="0" applyFont="1" applyBorder="1"/>
    <xf numFmtId="43" fontId="21" fillId="0" borderId="10" xfId="0" applyNumberFormat="1" applyFont="1" applyBorder="1"/>
    <xf numFmtId="0" fontId="21" fillId="0" borderId="3" xfId="0" applyFont="1" applyBorder="1"/>
    <xf numFmtId="0" fontId="24" fillId="0" borderId="0" xfId="0" applyFont="1" applyBorder="1"/>
    <xf numFmtId="0" fontId="21" fillId="0" borderId="0" xfId="0" applyFont="1" applyBorder="1"/>
    <xf numFmtId="0" fontId="21" fillId="0" borderId="11" xfId="0" applyFont="1" applyBorder="1"/>
    <xf numFmtId="43" fontId="20" fillId="0" borderId="11" xfId="1" applyFont="1" applyBorder="1"/>
    <xf numFmtId="43" fontId="20" fillId="0" borderId="11" xfId="0" applyNumberFormat="1" applyFont="1" applyBorder="1"/>
    <xf numFmtId="0" fontId="21" fillId="0" borderId="12" xfId="0" applyFont="1" applyBorder="1"/>
    <xf numFmtId="0" fontId="20" fillId="0" borderId="4" xfId="0" applyFont="1" applyBorder="1" applyAlignment="1">
      <alignment horizontal="left"/>
    </xf>
    <xf numFmtId="43" fontId="20" fillId="0" borderId="7" xfId="1" applyFont="1" applyBorder="1"/>
    <xf numFmtId="43" fontId="20" fillId="0" borderId="6" xfId="0" applyNumberFormat="1" applyFont="1" applyBorder="1"/>
    <xf numFmtId="0" fontId="21" fillId="0" borderId="7" xfId="0" applyFont="1" applyBorder="1"/>
    <xf numFmtId="43" fontId="21" fillId="0" borderId="13" xfId="0" applyNumberFormat="1" applyFont="1" applyBorder="1"/>
    <xf numFmtId="0" fontId="20" fillId="0" borderId="14" xfId="0" applyFont="1" applyBorder="1"/>
    <xf numFmtId="0" fontId="20" fillId="0" borderId="0" xfId="0" quotePrefix="1" applyFont="1" applyBorder="1"/>
    <xf numFmtId="43" fontId="21" fillId="0" borderId="13" xfId="1" applyFont="1" applyBorder="1"/>
    <xf numFmtId="0" fontId="21" fillId="0" borderId="14" xfId="0" applyFont="1" applyBorder="1"/>
    <xf numFmtId="0" fontId="21" fillId="0" borderId="15" xfId="0" applyFont="1" applyBorder="1"/>
    <xf numFmtId="0" fontId="21" fillId="0" borderId="1" xfId="0" applyFont="1" applyBorder="1" applyAlignment="1">
      <alignment horizontal="center"/>
    </xf>
    <xf numFmtId="0" fontId="28" fillId="0" borderId="0" xfId="0" applyFont="1" applyAlignment="1">
      <alignment horizontal="center"/>
    </xf>
    <xf numFmtId="187" fontId="20" fillId="0" borderId="0" xfId="1" applyNumberFormat="1" applyFont="1" applyAlignment="1">
      <alignment horizontal="center"/>
    </xf>
    <xf numFmtId="0" fontId="31" fillId="0" borderId="0" xfId="0" applyFont="1"/>
    <xf numFmtId="0" fontId="20" fillId="0" borderId="3" xfId="0" applyFont="1" applyBorder="1"/>
    <xf numFmtId="0" fontId="20" fillId="0" borderId="7" xfId="0" applyFont="1" applyBorder="1"/>
    <xf numFmtId="0" fontId="21" fillId="0" borderId="14" xfId="0" applyFont="1" applyBorder="1" applyAlignment="1">
      <alignment horizontal="center"/>
    </xf>
    <xf numFmtId="187" fontId="21" fillId="0" borderId="0" xfId="1" applyNumberFormat="1" applyFont="1" applyAlignment="1">
      <alignment horizontal="center"/>
    </xf>
    <xf numFmtId="0" fontId="33" fillId="0" borderId="0" xfId="0" applyFont="1"/>
    <xf numFmtId="187" fontId="20" fillId="0" borderId="0" xfId="1" applyNumberFormat="1" applyFont="1" applyAlignment="1">
      <alignment horizontal="right"/>
    </xf>
    <xf numFmtId="0" fontId="24" fillId="0" borderId="0" xfId="0" applyFont="1" applyAlignment="1">
      <alignment horizontal="center"/>
    </xf>
    <xf numFmtId="0" fontId="34" fillId="0" borderId="0" xfId="0" applyFont="1"/>
    <xf numFmtId="0" fontId="35" fillId="0" borderId="0" xfId="0" applyFont="1"/>
    <xf numFmtId="3" fontId="21" fillId="0" borderId="0" xfId="0" applyNumberFormat="1" applyFont="1" applyAlignment="1">
      <alignment horizontal="right"/>
    </xf>
    <xf numFmtId="3" fontId="20" fillId="0" borderId="0" xfId="0" applyNumberFormat="1" applyFont="1" applyAlignment="1">
      <alignment horizontal="right"/>
    </xf>
    <xf numFmtId="0" fontId="36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1" fillId="0" borderId="13" xfId="0" applyFont="1" applyBorder="1" applyAlignment="1">
      <alignment horizontal="center"/>
    </xf>
    <xf numFmtId="0" fontId="20" fillId="0" borderId="0" xfId="0" applyFont="1" applyBorder="1" applyAlignment="1">
      <alignment horizontal="left"/>
    </xf>
    <xf numFmtId="0" fontId="21" fillId="0" borderId="9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37" fillId="0" borderId="0" xfId="0" applyFont="1" applyAlignment="1">
      <alignment horizontal="left"/>
    </xf>
    <xf numFmtId="0" fontId="20" fillId="0" borderId="15" xfId="0" applyFont="1" applyBorder="1" applyAlignment="1">
      <alignment horizontal="left"/>
    </xf>
    <xf numFmtId="0" fontId="20" fillId="0" borderId="2" xfId="0" applyFont="1" applyBorder="1" applyAlignment="1">
      <alignment horizontal="left"/>
    </xf>
    <xf numFmtId="0" fontId="21" fillId="0" borderId="2" xfId="0" applyFont="1" applyBorder="1"/>
    <xf numFmtId="0" fontId="24" fillId="0" borderId="2" xfId="0" applyFont="1" applyBorder="1"/>
    <xf numFmtId="0" fontId="21" fillId="0" borderId="13" xfId="0" applyFont="1" applyBorder="1"/>
    <xf numFmtId="0" fontId="20" fillId="0" borderId="15" xfId="0" applyFont="1" applyBorder="1"/>
    <xf numFmtId="43" fontId="20" fillId="0" borderId="13" xfId="1" applyFont="1" applyBorder="1"/>
    <xf numFmtId="43" fontId="20" fillId="0" borderId="13" xfId="0" applyNumberFormat="1" applyFont="1" applyBorder="1"/>
    <xf numFmtId="43" fontId="20" fillId="0" borderId="14" xfId="0" applyNumberFormat="1" applyFont="1" applyBorder="1"/>
    <xf numFmtId="43" fontId="20" fillId="0" borderId="14" xfId="1" applyFont="1" applyBorder="1"/>
    <xf numFmtId="0" fontId="21" fillId="0" borderId="15" xfId="0" applyFont="1" applyBorder="1" applyAlignment="1">
      <alignment horizontal="left"/>
    </xf>
    <xf numFmtId="43" fontId="21" fillId="0" borderId="6" xfId="0" applyNumberFormat="1" applyFont="1" applyBorder="1"/>
    <xf numFmtId="43" fontId="21" fillId="0" borderId="7" xfId="0" applyNumberFormat="1" applyFont="1" applyBorder="1"/>
    <xf numFmtId="0" fontId="20" fillId="0" borderId="8" xfId="0" applyFont="1" applyBorder="1" applyAlignment="1">
      <alignment horizontal="left"/>
    </xf>
    <xf numFmtId="43" fontId="20" fillId="0" borderId="13" xfId="0" applyNumberFormat="1" applyFont="1" applyBorder="1" applyAlignment="1">
      <alignment horizontal="center"/>
    </xf>
    <xf numFmtId="43" fontId="20" fillId="0" borderId="6" xfId="1" applyFont="1" applyBorder="1"/>
    <xf numFmtId="43" fontId="20" fillId="0" borderId="10" xfId="1" applyFont="1" applyBorder="1" applyAlignment="1">
      <alignment horizontal="center"/>
    </xf>
    <xf numFmtId="43" fontId="20" fillId="0" borderId="10" xfId="0" applyNumberFormat="1" applyFont="1" applyBorder="1"/>
    <xf numFmtId="0" fontId="20" fillId="0" borderId="4" xfId="0" applyFont="1" applyBorder="1"/>
    <xf numFmtId="0" fontId="25" fillId="0" borderId="0" xfId="0" applyFont="1" applyAlignment="1">
      <alignment horizontal="center"/>
    </xf>
    <xf numFmtId="0" fontId="20" fillId="0" borderId="8" xfId="0" applyFont="1" applyBorder="1"/>
    <xf numFmtId="43" fontId="20" fillId="0" borderId="10" xfId="0" applyNumberFormat="1" applyFont="1" applyBorder="1" applyAlignment="1">
      <alignment horizontal="center"/>
    </xf>
    <xf numFmtId="41" fontId="21" fillId="0" borderId="14" xfId="0" applyNumberFormat="1" applyFont="1" applyBorder="1"/>
    <xf numFmtId="41" fontId="21" fillId="0" borderId="13" xfId="0" applyNumberFormat="1" applyFont="1" applyBorder="1"/>
    <xf numFmtId="0" fontId="21" fillId="0" borderId="4" xfId="0" applyFont="1" applyBorder="1" applyAlignment="1">
      <alignment horizontal="left"/>
    </xf>
    <xf numFmtId="43" fontId="21" fillId="0" borderId="6" xfId="1" applyFont="1" applyBorder="1"/>
    <xf numFmtId="0" fontId="21" fillId="0" borderId="8" xfId="0" applyFont="1" applyBorder="1" applyAlignment="1">
      <alignment horizontal="left"/>
    </xf>
    <xf numFmtId="43" fontId="20" fillId="0" borderId="10" xfId="1" applyFont="1" applyBorder="1"/>
    <xf numFmtId="0" fontId="21" fillId="0" borderId="15" xfId="0" applyFont="1" applyBorder="1" applyAlignment="1"/>
    <xf numFmtId="0" fontId="21" fillId="0" borderId="2" xfId="0" applyFont="1" applyBorder="1" applyAlignment="1"/>
    <xf numFmtId="0" fontId="20" fillId="0" borderId="5" xfId="0" applyFont="1" applyBorder="1" applyAlignment="1"/>
    <xf numFmtId="0" fontId="37" fillId="0" borderId="5" xfId="0" applyFont="1" applyBorder="1" applyAlignment="1"/>
    <xf numFmtId="0" fontId="2" fillId="0" borderId="15" xfId="0" applyFont="1" applyBorder="1"/>
    <xf numFmtId="0" fontId="20" fillId="0" borderId="2" xfId="0" applyFont="1" applyBorder="1" applyAlignment="1"/>
    <xf numFmtId="43" fontId="20" fillId="0" borderId="7" xfId="0" applyNumberFormat="1" applyFont="1" applyBorder="1"/>
    <xf numFmtId="0" fontId="2" fillId="0" borderId="4" xfId="0" applyFont="1" applyBorder="1"/>
    <xf numFmtId="0" fontId="21" fillId="0" borderId="5" xfId="0" applyFont="1" applyBorder="1" applyAlignment="1">
      <alignment horizontal="center"/>
    </xf>
    <xf numFmtId="0" fontId="2" fillId="0" borderId="8" xfId="0" applyFont="1" applyBorder="1"/>
    <xf numFmtId="0" fontId="20" fillId="0" borderId="9" xfId="0" applyFont="1" applyBorder="1" applyAlignment="1"/>
    <xf numFmtId="187" fontId="21" fillId="0" borderId="3" xfId="1" applyNumberFormat="1" applyFont="1" applyBorder="1" applyAlignment="1">
      <alignment horizontal="center"/>
    </xf>
    <xf numFmtId="187" fontId="21" fillId="0" borderId="7" xfId="1" applyNumberFormat="1" applyFont="1" applyBorder="1" applyAlignment="1">
      <alignment horizontal="center"/>
    </xf>
    <xf numFmtId="43" fontId="20" fillId="0" borderId="3" xfId="1" applyFont="1" applyBorder="1"/>
    <xf numFmtId="43" fontId="20" fillId="0" borderId="3" xfId="0" applyNumberFormat="1" applyFont="1" applyBorder="1"/>
    <xf numFmtId="43" fontId="20" fillId="0" borderId="7" xfId="1" applyFont="1" applyBorder="1" applyAlignment="1">
      <alignment horizontal="center"/>
    </xf>
    <xf numFmtId="43" fontId="21" fillId="0" borderId="14" xfId="0" applyNumberFormat="1" applyFont="1" applyBorder="1" applyAlignment="1">
      <alignment horizontal="center"/>
    </xf>
    <xf numFmtId="43" fontId="21" fillId="0" borderId="13" xfId="1" applyNumberFormat="1" applyFont="1" applyBorder="1"/>
    <xf numFmtId="0" fontId="20" fillId="0" borderId="4" xfId="0" applyFont="1" applyBorder="1" applyAlignment="1"/>
    <xf numFmtId="0" fontId="20" fillId="0" borderId="8" xfId="0" applyFont="1" applyBorder="1" applyAlignment="1"/>
    <xf numFmtId="187" fontId="21" fillId="0" borderId="0" xfId="1" applyNumberFormat="1" applyFont="1" applyBorder="1" applyAlignment="1">
      <alignment horizontal="center"/>
    </xf>
    <xf numFmtId="0" fontId="21" fillId="0" borderId="14" xfId="0" applyFont="1" applyBorder="1" applyAlignment="1">
      <alignment vertical="top" wrapText="1"/>
    </xf>
    <xf numFmtId="0" fontId="20" fillId="0" borderId="14" xfId="0" applyFont="1" applyBorder="1" applyAlignment="1">
      <alignment vertical="top" wrapText="1"/>
    </xf>
    <xf numFmtId="0" fontId="20" fillId="0" borderId="0" xfId="0" applyFont="1" applyBorder="1" applyAlignment="1">
      <alignment vertical="top" wrapText="1"/>
    </xf>
    <xf numFmtId="0" fontId="21" fillId="0" borderId="14" xfId="0" applyFont="1" applyBorder="1" applyAlignment="1">
      <alignment horizontal="right"/>
    </xf>
    <xf numFmtId="187" fontId="20" fillId="0" borderId="14" xfId="1" applyNumberFormat="1" applyFont="1" applyBorder="1"/>
    <xf numFmtId="187" fontId="20" fillId="0" borderId="0" xfId="1" applyNumberFormat="1" applyFont="1" applyBorder="1" applyAlignment="1">
      <alignment horizontal="center"/>
    </xf>
    <xf numFmtId="187" fontId="20" fillId="0" borderId="0" xfId="1" quotePrefix="1" applyNumberFormat="1" applyFont="1" applyBorder="1"/>
    <xf numFmtId="187" fontId="21" fillId="0" borderId="0" xfId="1" applyNumberFormat="1" applyFont="1" applyBorder="1"/>
    <xf numFmtId="187" fontId="20" fillId="0" borderId="0" xfId="1" applyNumberFormat="1" applyFont="1" applyFill="1" applyBorder="1"/>
    <xf numFmtId="0" fontId="20" fillId="0" borderId="14" xfId="0" applyFont="1" applyBorder="1" applyAlignment="1">
      <alignment horizontal="left"/>
    </xf>
    <xf numFmtId="0" fontId="4" fillId="0" borderId="14" xfId="0" applyFont="1" applyBorder="1" applyAlignment="1">
      <alignment horizontal="right"/>
    </xf>
    <xf numFmtId="187" fontId="21" fillId="0" borderId="3" xfId="1" applyNumberFormat="1" applyFont="1" applyBorder="1" applyAlignment="1">
      <alignment horizontal="center" vertical="center" wrapText="1"/>
    </xf>
    <xf numFmtId="187" fontId="21" fillId="0" borderId="12" xfId="1" applyNumberFormat="1" applyFont="1" applyBorder="1" applyAlignment="1">
      <alignment horizontal="center" vertical="center" wrapText="1"/>
    </xf>
    <xf numFmtId="187" fontId="21" fillId="0" borderId="7" xfId="1" applyNumberFormat="1" applyFont="1" applyBorder="1" applyAlignment="1">
      <alignment horizontal="center" vertical="center" wrapText="1"/>
    </xf>
    <xf numFmtId="187" fontId="21" fillId="0" borderId="14" xfId="1" applyNumberFormat="1" applyFont="1" applyBorder="1"/>
    <xf numFmtId="187" fontId="21" fillId="0" borderId="12" xfId="1" applyNumberFormat="1" applyFont="1" applyBorder="1" applyAlignment="1">
      <alignment horizontal="center"/>
    </xf>
    <xf numFmtId="187" fontId="21" fillId="0" borderId="1" xfId="1" applyNumberFormat="1" applyFont="1" applyBorder="1" applyAlignment="1">
      <alignment horizontal="center"/>
    </xf>
    <xf numFmtId="187" fontId="20" fillId="0" borderId="1" xfId="1" applyNumberFormat="1" applyFont="1" applyBorder="1" applyAlignment="1">
      <alignment horizontal="center"/>
    </xf>
    <xf numFmtId="187" fontId="20" fillId="0" borderId="1" xfId="1" applyNumberFormat="1" applyFont="1" applyBorder="1"/>
    <xf numFmtId="187" fontId="21" fillId="0" borderId="1" xfId="1" applyNumberFormat="1" applyFont="1" applyBorder="1"/>
    <xf numFmtId="0" fontId="4" fillId="0" borderId="0" xfId="0" applyFont="1" applyBorder="1" applyAlignment="1">
      <alignment horizontal="right"/>
    </xf>
    <xf numFmtId="187" fontId="21" fillId="0" borderId="0" xfId="1" applyNumberFormat="1" applyFont="1" applyBorder="1" applyAlignment="1"/>
    <xf numFmtId="187" fontId="21" fillId="0" borderId="3" xfId="1" applyNumberFormat="1" applyFont="1" applyBorder="1" applyAlignment="1">
      <alignment vertical="center" wrapText="1"/>
    </xf>
    <xf numFmtId="0" fontId="4" fillId="0" borderId="15" xfId="0" applyFont="1" applyBorder="1" applyAlignment="1">
      <alignment horizontal="right"/>
    </xf>
    <xf numFmtId="0" fontId="20" fillId="0" borderId="0" xfId="0" quotePrefix="1" applyFont="1" applyAlignment="1"/>
    <xf numFmtId="0" fontId="20" fillId="0" borderId="0" xfId="0" applyFont="1" applyBorder="1" applyAlignment="1"/>
    <xf numFmtId="187" fontId="20" fillId="0" borderId="0" xfId="1" applyNumberFormat="1" applyFont="1" applyBorder="1" applyAlignment="1"/>
    <xf numFmtId="187" fontId="21" fillId="0" borderId="0" xfId="1" applyNumberFormat="1" applyFont="1" applyBorder="1" applyAlignment="1">
      <alignment vertical="center" wrapText="1"/>
    </xf>
    <xf numFmtId="187" fontId="20" fillId="0" borderId="14" xfId="1" applyNumberFormat="1" applyFont="1" applyBorder="1" applyAlignment="1"/>
    <xf numFmtId="187" fontId="21" fillId="0" borderId="3" xfId="1" applyNumberFormat="1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" fillId="0" borderId="14" xfId="0" applyFont="1" applyBorder="1"/>
    <xf numFmtId="0" fontId="29" fillId="0" borderId="14" xfId="0" applyFont="1" applyBorder="1" applyAlignment="1">
      <alignment horizontal="left"/>
    </xf>
    <xf numFmtId="0" fontId="30" fillId="0" borderId="14" xfId="0" applyFont="1" applyBorder="1" applyAlignment="1">
      <alignment horizontal="left"/>
    </xf>
    <xf numFmtId="0" fontId="21" fillId="0" borderId="3" xfId="0" applyFont="1" applyBorder="1" applyAlignment="1">
      <alignment horizontal="center" vertical="top" wrapText="1"/>
    </xf>
    <xf numFmtId="0" fontId="20" fillId="0" borderId="14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right" vertical="top" wrapText="1"/>
    </xf>
    <xf numFmtId="0" fontId="20" fillId="0" borderId="3" xfId="0" applyFont="1" applyBorder="1" applyAlignment="1">
      <alignment horizontal="center"/>
    </xf>
    <xf numFmtId="187" fontId="21" fillId="0" borderId="14" xfId="1" applyNumberFormat="1" applyFont="1" applyBorder="1" applyAlignment="1">
      <alignment horizontal="center" wrapText="1"/>
    </xf>
    <xf numFmtId="187" fontId="20" fillId="0" borderId="14" xfId="1" applyNumberFormat="1" applyFont="1" applyBorder="1" applyAlignment="1">
      <alignment horizontal="center" vertical="center"/>
    </xf>
    <xf numFmtId="187" fontId="21" fillId="0" borderId="14" xfId="1" applyNumberFormat="1" applyFont="1" applyBorder="1" applyAlignment="1">
      <alignment horizontal="center" vertical="center"/>
    </xf>
    <xf numFmtId="0" fontId="20" fillId="0" borderId="12" xfId="0" applyFont="1" applyBorder="1"/>
    <xf numFmtId="0" fontId="21" fillId="0" borderId="14" xfId="0" applyFont="1" applyBorder="1" applyAlignment="1">
      <alignment horizontal="justify" vertical="top" wrapText="1"/>
    </xf>
    <xf numFmtId="0" fontId="20" fillId="0" borderId="14" xfId="0" applyFont="1" applyBorder="1" applyAlignment="1">
      <alignment horizontal="justify" vertical="top" wrapText="1"/>
    </xf>
    <xf numFmtId="43" fontId="21" fillId="0" borderId="14" xfId="1" applyNumberFormat="1" applyFont="1" applyBorder="1"/>
    <xf numFmtId="0" fontId="21" fillId="0" borderId="7" xfId="0" applyFont="1" applyBorder="1" applyAlignment="1">
      <alignment horizontal="right" vertical="top" wrapText="1"/>
    </xf>
    <xf numFmtId="0" fontId="21" fillId="0" borderId="3" xfId="0" applyFont="1" applyBorder="1" applyAlignment="1">
      <alignment horizontal="right" vertical="top" wrapText="1"/>
    </xf>
    <xf numFmtId="187" fontId="20" fillId="0" borderId="3" xfId="1" applyNumberFormat="1" applyFont="1" applyBorder="1"/>
    <xf numFmtId="0" fontId="21" fillId="0" borderId="5" xfId="0" applyFont="1" applyBorder="1" applyAlignment="1">
      <alignment horizontal="right" vertical="top" wrapText="1"/>
    </xf>
    <xf numFmtId="0" fontId="21" fillId="0" borderId="9" xfId="0" applyFont="1" applyBorder="1" applyAlignment="1">
      <alignment horizontal="right" vertical="top" wrapText="1"/>
    </xf>
    <xf numFmtId="0" fontId="21" fillId="0" borderId="0" xfId="0" applyFont="1" applyBorder="1" applyAlignment="1">
      <alignment horizontal="right" vertical="top" wrapText="1"/>
    </xf>
    <xf numFmtId="0" fontId="21" fillId="0" borderId="0" xfId="0" applyFont="1" applyBorder="1" applyAlignment="1">
      <alignment vertical="top" wrapText="1"/>
    </xf>
    <xf numFmtId="4" fontId="30" fillId="0" borderId="0" xfId="0" applyNumberFormat="1" applyFont="1" applyFill="1" applyAlignment="1">
      <alignment horizontal="right"/>
    </xf>
    <xf numFmtId="0" fontId="20" fillId="0" borderId="3" xfId="0" applyFont="1" applyBorder="1" applyAlignment="1">
      <alignment vertical="top" wrapText="1"/>
    </xf>
    <xf numFmtId="0" fontId="20" fillId="0" borderId="7" xfId="0" applyFont="1" applyBorder="1" applyAlignment="1">
      <alignment vertical="top" wrapText="1"/>
    </xf>
    <xf numFmtId="0" fontId="20" fillId="0" borderId="12" xfId="0" applyFont="1" applyBorder="1" applyAlignment="1">
      <alignment vertical="top" wrapText="1"/>
    </xf>
    <xf numFmtId="0" fontId="21" fillId="0" borderId="7" xfId="0" applyFont="1" applyBorder="1" applyAlignment="1">
      <alignment vertical="top" wrapText="1"/>
    </xf>
    <xf numFmtId="0" fontId="21" fillId="0" borderId="5" xfId="0" applyFont="1" applyBorder="1" applyAlignment="1">
      <alignment vertical="top" wrapText="1"/>
    </xf>
    <xf numFmtId="0" fontId="21" fillId="0" borderId="9" xfId="0" applyFont="1" applyBorder="1" applyAlignment="1">
      <alignment vertical="top" wrapText="1"/>
    </xf>
    <xf numFmtId="0" fontId="21" fillId="0" borderId="3" xfId="0" applyFont="1" applyBorder="1" applyAlignment="1">
      <alignment horizontal="left"/>
    </xf>
    <xf numFmtId="0" fontId="20" fillId="0" borderId="3" xfId="0" applyFont="1" applyBorder="1" applyAlignment="1">
      <alignment horizontal="right" vertical="top" wrapText="1"/>
    </xf>
    <xf numFmtId="0" fontId="21" fillId="0" borderId="3" xfId="0" applyFont="1" applyBorder="1" applyAlignment="1">
      <alignment horizontal="justify" vertical="top" wrapText="1"/>
    </xf>
    <xf numFmtId="0" fontId="20" fillId="0" borderId="12" xfId="0" applyFont="1" applyBorder="1" applyAlignment="1"/>
    <xf numFmtId="0" fontId="20" fillId="0" borderId="12" xfId="0" applyFont="1" applyBorder="1" applyAlignment="1">
      <alignment horizontal="right" vertical="top" wrapText="1"/>
    </xf>
    <xf numFmtId="0" fontId="20" fillId="0" borderId="7" xfId="0" applyFont="1" applyBorder="1" applyAlignment="1">
      <alignment horizontal="right" vertical="top" wrapText="1"/>
    </xf>
    <xf numFmtId="0" fontId="20" fillId="0" borderId="7" xfId="0" applyFont="1" applyBorder="1" applyAlignment="1">
      <alignment horizontal="left"/>
    </xf>
    <xf numFmtId="0" fontId="21" fillId="0" borderId="12" xfId="0" applyFont="1" applyBorder="1" applyAlignment="1">
      <alignment horizontal="right" vertical="top" wrapText="1"/>
    </xf>
    <xf numFmtId="0" fontId="21" fillId="0" borderId="12" xfId="0" applyFont="1" applyBorder="1" applyAlignment="1">
      <alignment vertical="top" wrapText="1"/>
    </xf>
    <xf numFmtId="0" fontId="21" fillId="0" borderId="12" xfId="0" applyFont="1" applyBorder="1" applyAlignment="1">
      <alignment horizontal="left"/>
    </xf>
    <xf numFmtId="0" fontId="21" fillId="0" borderId="3" xfId="0" applyFont="1" applyBorder="1" applyAlignment="1">
      <alignment vertical="top" wrapText="1"/>
    </xf>
    <xf numFmtId="0" fontId="20" fillId="2" borderId="3" xfId="0" applyFont="1" applyFill="1" applyBorder="1" applyAlignment="1">
      <alignment horizontal="center"/>
    </xf>
    <xf numFmtId="0" fontId="20" fillId="2" borderId="12" xfId="0" applyFont="1" applyFill="1" applyBorder="1"/>
    <xf numFmtId="187" fontId="21" fillId="2" borderId="14" xfId="1" applyNumberFormat="1" applyFont="1" applyFill="1" applyBorder="1" applyAlignment="1">
      <alignment horizontal="center" vertical="center" wrapText="1"/>
    </xf>
    <xf numFmtId="187" fontId="21" fillId="2" borderId="14" xfId="1" applyNumberFormat="1" applyFont="1" applyFill="1" applyBorder="1" applyAlignment="1">
      <alignment horizontal="center" vertical="center"/>
    </xf>
    <xf numFmtId="187" fontId="20" fillId="0" borderId="13" xfId="1" applyNumberFormat="1" applyFont="1" applyBorder="1"/>
    <xf numFmtId="0" fontId="20" fillId="0" borderId="14" xfId="0" applyFont="1" applyBorder="1" applyAlignment="1">
      <alignment horizontal="left" vertical="top" wrapText="1"/>
    </xf>
    <xf numFmtId="0" fontId="20" fillId="0" borderId="14" xfId="0" applyFont="1" applyBorder="1" applyAlignment="1">
      <alignment horizontal="left" vertical="top"/>
    </xf>
    <xf numFmtId="187" fontId="20" fillId="0" borderId="7" xfId="1" applyNumberFormat="1" applyFont="1" applyBorder="1"/>
    <xf numFmtId="0" fontId="21" fillId="0" borderId="5" xfId="0" applyFont="1" applyBorder="1" applyAlignment="1"/>
    <xf numFmtId="0" fontId="20" fillId="0" borderId="14" xfId="0" applyFont="1" applyBorder="1" applyAlignment="1">
      <alignment wrapText="1"/>
    </xf>
    <xf numFmtId="0" fontId="20" fillId="0" borderId="14" xfId="0" applyFont="1" applyBorder="1" applyAlignment="1">
      <alignment horizontal="left" wrapText="1"/>
    </xf>
    <xf numFmtId="0" fontId="21" fillId="0" borderId="14" xfId="0" applyFont="1" applyBorder="1" applyAlignment="1">
      <alignment horizontal="left" vertical="top" wrapText="1"/>
    </xf>
    <xf numFmtId="0" fontId="20" fillId="0" borderId="14" xfId="0" quotePrefix="1" applyFont="1" applyBorder="1" applyAlignment="1">
      <alignment horizontal="center"/>
    </xf>
    <xf numFmtId="187" fontId="21" fillId="0" borderId="14" xfId="1" applyNumberFormat="1" applyFont="1" applyFill="1" applyBorder="1" applyAlignment="1">
      <alignment horizontal="center" vertical="center"/>
    </xf>
    <xf numFmtId="187" fontId="21" fillId="0" borderId="14" xfId="1" applyNumberFormat="1" applyFont="1" applyFill="1" applyBorder="1" applyAlignment="1">
      <alignment horizontal="center" vertical="center" wrapText="1"/>
    </xf>
    <xf numFmtId="0" fontId="20" fillId="0" borderId="14" xfId="0" applyFont="1" applyFill="1" applyBorder="1"/>
    <xf numFmtId="187" fontId="20" fillId="0" borderId="14" xfId="1" quotePrefix="1" applyNumberFormat="1" applyFont="1" applyBorder="1" applyAlignment="1">
      <alignment horizontal="center"/>
    </xf>
    <xf numFmtId="0" fontId="21" fillId="0" borderId="14" xfId="0" applyFont="1" applyBorder="1" applyAlignment="1">
      <alignment horizontal="left"/>
    </xf>
    <xf numFmtId="187" fontId="20" fillId="0" borderId="14" xfId="0" applyNumberFormat="1" applyFont="1" applyBorder="1"/>
    <xf numFmtId="187" fontId="21" fillId="0" borderId="14" xfId="0" applyNumberFormat="1" applyFont="1" applyBorder="1"/>
    <xf numFmtId="0" fontId="20" fillId="0" borderId="0" xfId="0" applyFont="1" applyFill="1" applyAlignment="1">
      <alignment horizontal="left"/>
    </xf>
    <xf numFmtId="3" fontId="20" fillId="0" borderId="0" xfId="0" applyNumberFormat="1" applyFont="1" applyFill="1"/>
    <xf numFmtId="187" fontId="20" fillId="0" borderId="0" xfId="1" applyNumberFormat="1" applyFont="1" applyFill="1"/>
    <xf numFmtId="0" fontId="22" fillId="0" borderId="0" xfId="0" applyFont="1" applyAlignment="1"/>
    <xf numFmtId="187" fontId="21" fillId="0" borderId="0" xfId="1" applyNumberFormat="1" applyFont="1" applyAlignment="1">
      <alignment horizontal="left"/>
    </xf>
    <xf numFmtId="0" fontId="33" fillId="0" borderId="0" xfId="0" applyFont="1" applyAlignment="1">
      <alignment horizontal="right"/>
    </xf>
    <xf numFmtId="0" fontId="40" fillId="0" borderId="0" xfId="0" applyFont="1" applyAlignment="1">
      <alignment horizontal="center"/>
    </xf>
    <xf numFmtId="3" fontId="20" fillId="0" borderId="0" xfId="0" applyNumberFormat="1" applyFont="1" applyAlignment="1">
      <alignment horizontal="left"/>
    </xf>
    <xf numFmtId="3" fontId="20" fillId="0" borderId="0" xfId="0" applyNumberFormat="1" applyFont="1" applyAlignment="1">
      <alignment horizontal="center"/>
    </xf>
    <xf numFmtId="0" fontId="41" fillId="0" borderId="0" xfId="0" applyFont="1" applyAlignment="1">
      <alignment horizontal="center"/>
    </xf>
    <xf numFmtId="0" fontId="20" fillId="0" borderId="0" xfId="0" applyFont="1" applyAlignment="1">
      <alignment vertical="center"/>
    </xf>
    <xf numFmtId="3" fontId="22" fillId="0" borderId="0" xfId="0" applyNumberFormat="1" applyFont="1" applyAlignment="1">
      <alignment horizontal="center"/>
    </xf>
    <xf numFmtId="187" fontId="2" fillId="0" borderId="14" xfId="1" applyNumberFormat="1" applyFont="1" applyBorder="1"/>
    <xf numFmtId="187" fontId="20" fillId="0" borderId="14" xfId="1" applyNumberFormat="1" applyFont="1" applyBorder="1" applyAlignment="1">
      <alignment vertical="center"/>
    </xf>
    <xf numFmtId="43" fontId="20" fillId="0" borderId="14" xfId="0" applyNumberFormat="1" applyFont="1" applyBorder="1" applyAlignment="1">
      <alignment vertical="center"/>
    </xf>
    <xf numFmtId="187" fontId="20" fillId="0" borderId="14" xfId="1" quotePrefix="1" applyNumberFormat="1" applyFont="1" applyBorder="1" applyAlignment="1">
      <alignment horizontal="center" vertical="center"/>
    </xf>
    <xf numFmtId="43" fontId="21" fillId="0" borderId="14" xfId="1" applyNumberFormat="1" applyFont="1" applyBorder="1" applyAlignment="1">
      <alignment vertical="center"/>
    </xf>
    <xf numFmtId="187" fontId="20" fillId="0" borderId="14" xfId="0" applyNumberFormat="1" applyFont="1" applyBorder="1" applyAlignment="1">
      <alignment vertical="center"/>
    </xf>
    <xf numFmtId="187" fontId="21" fillId="0" borderId="14" xfId="1" applyNumberFormat="1" applyFont="1" applyBorder="1" applyAlignment="1">
      <alignment vertical="center"/>
    </xf>
    <xf numFmtId="0" fontId="21" fillId="0" borderId="1" xfId="0" applyFont="1" applyBorder="1"/>
    <xf numFmtId="0" fontId="21" fillId="0" borderId="7" xfId="0" applyFont="1" applyBorder="1" applyAlignment="1">
      <alignment horizontal="right"/>
    </xf>
    <xf numFmtId="187" fontId="21" fillId="0" borderId="0" xfId="1" applyNumberFormat="1" applyFont="1" applyFill="1" applyAlignment="1">
      <alignment horizontal="right"/>
    </xf>
    <xf numFmtId="0" fontId="20" fillId="0" borderId="0" xfId="0" quotePrefix="1" applyFont="1" applyAlignment="1">
      <alignment vertical="center"/>
    </xf>
    <xf numFmtId="187" fontId="21" fillId="0" borderId="14" xfId="1" applyNumberFormat="1" applyFont="1" applyBorder="1" applyAlignment="1">
      <alignment horizontal="right" vertical="top" wrapText="1"/>
    </xf>
    <xf numFmtId="187" fontId="20" fillId="0" borderId="3" xfId="1" applyNumberFormat="1" applyFont="1" applyBorder="1" applyAlignment="1">
      <alignment horizontal="right" vertical="top" wrapText="1"/>
    </xf>
    <xf numFmtId="187" fontId="20" fillId="0" borderId="12" xfId="1" applyNumberFormat="1" applyFont="1" applyBorder="1" applyAlignment="1">
      <alignment vertical="top" wrapText="1"/>
    </xf>
    <xf numFmtId="187" fontId="20" fillId="0" borderId="7" xfId="1" applyNumberFormat="1" applyFont="1" applyBorder="1" applyAlignment="1">
      <alignment horizontal="right" vertical="top" wrapText="1"/>
    </xf>
    <xf numFmtId="187" fontId="20" fillId="0" borderId="7" xfId="1" applyNumberFormat="1" applyFont="1" applyBorder="1" applyAlignment="1">
      <alignment vertical="top" wrapText="1"/>
    </xf>
    <xf numFmtId="187" fontId="21" fillId="0" borderId="7" xfId="1" applyNumberFormat="1" applyFont="1" applyBorder="1" applyAlignment="1">
      <alignment horizontal="right" vertical="top" wrapText="1"/>
    </xf>
    <xf numFmtId="187" fontId="20" fillId="0" borderId="12" xfId="1" applyNumberFormat="1" applyFont="1" applyBorder="1" applyAlignment="1">
      <alignment horizontal="right" vertical="top" wrapText="1"/>
    </xf>
    <xf numFmtId="187" fontId="21" fillId="0" borderId="12" xfId="1" applyNumberFormat="1" applyFont="1" applyBorder="1" applyAlignment="1">
      <alignment horizontal="right" vertical="top" wrapText="1"/>
    </xf>
    <xf numFmtId="187" fontId="21" fillId="0" borderId="3" xfId="1" applyNumberFormat="1" applyFont="1" applyBorder="1" applyAlignment="1">
      <alignment horizontal="right" vertical="top" wrapText="1"/>
    </xf>
    <xf numFmtId="0" fontId="20" fillId="0" borderId="7" xfId="0" applyFont="1" applyBorder="1" applyAlignment="1"/>
    <xf numFmtId="43" fontId="20" fillId="0" borderId="0" xfId="1" applyFont="1"/>
    <xf numFmtId="43" fontId="20" fillId="0" borderId="6" xfId="0" applyNumberFormat="1" applyFont="1" applyBorder="1" applyAlignment="1">
      <alignment horizontal="center"/>
    </xf>
    <xf numFmtId="43" fontId="20" fillId="0" borderId="3" xfId="0" applyNumberFormat="1" applyFont="1" applyBorder="1" applyAlignment="1">
      <alignment horizontal="center"/>
    </xf>
    <xf numFmtId="187" fontId="21" fillId="0" borderId="10" xfId="0" applyNumberFormat="1" applyFont="1" applyBorder="1"/>
    <xf numFmtId="187" fontId="21" fillId="0" borderId="6" xfId="0" applyNumberFormat="1" applyFont="1" applyBorder="1"/>
    <xf numFmtId="43" fontId="20" fillId="0" borderId="3" xfId="1" applyNumberFormat="1" applyFont="1" applyBorder="1" applyAlignment="1">
      <alignment horizontal="right" vertical="top" wrapText="1"/>
    </xf>
    <xf numFmtId="43" fontId="20" fillId="0" borderId="12" xfId="1" applyNumberFormat="1" applyFont="1" applyBorder="1" applyAlignment="1">
      <alignment horizontal="right" vertical="top" wrapText="1"/>
    </xf>
    <xf numFmtId="43" fontId="21" fillId="0" borderId="3" xfId="1" applyFont="1" applyBorder="1"/>
    <xf numFmtId="43" fontId="21" fillId="0" borderId="10" xfId="1" applyFont="1" applyBorder="1"/>
    <xf numFmtId="0" fontId="23" fillId="0" borderId="0" xfId="0" applyFont="1" applyFill="1"/>
    <xf numFmtId="187" fontId="20" fillId="0" borderId="0" xfId="1" applyNumberFormat="1" applyFont="1" applyFill="1" applyAlignment="1">
      <alignment horizontal="right"/>
    </xf>
    <xf numFmtId="43" fontId="20" fillId="0" borderId="14" xfId="1" applyNumberFormat="1" applyFont="1" applyBorder="1"/>
    <xf numFmtId="43" fontId="20" fillId="0" borderId="13" xfId="1" applyNumberFormat="1" applyFont="1" applyBorder="1" applyAlignment="1">
      <alignment horizontal="center"/>
    </xf>
    <xf numFmtId="43" fontId="20" fillId="0" borderId="13" xfId="1" applyNumberFormat="1" applyFont="1" applyBorder="1"/>
    <xf numFmtId="43" fontId="20" fillId="0" borderId="3" xfId="1" applyNumberFormat="1" applyFont="1" applyBorder="1"/>
    <xf numFmtId="43" fontId="20" fillId="0" borderId="7" xfId="1" applyNumberFormat="1" applyFont="1" applyBorder="1"/>
    <xf numFmtId="43" fontId="20" fillId="0" borderId="10" xfId="1" applyNumberFormat="1" applyFont="1" applyBorder="1"/>
    <xf numFmtId="43" fontId="20" fillId="0" borderId="6" xfId="1" applyNumberFormat="1" applyFont="1" applyBorder="1"/>
    <xf numFmtId="0" fontId="21" fillId="0" borderId="4" xfId="0" applyFont="1" applyBorder="1" applyAlignment="1">
      <alignment horizontal="right"/>
    </xf>
    <xf numFmtId="43" fontId="20" fillId="0" borderId="2" xfId="1" applyNumberFormat="1" applyFont="1" applyBorder="1"/>
    <xf numFmtId="43" fontId="21" fillId="0" borderId="14" xfId="1" applyFont="1" applyBorder="1"/>
    <xf numFmtId="0" fontId="21" fillId="0" borderId="1" xfId="0" applyFont="1" applyBorder="1" applyAlignment="1">
      <alignment horizontal="right"/>
    </xf>
    <xf numFmtId="0" fontId="20" fillId="0" borderId="14" xfId="0" applyFont="1" applyBorder="1" applyAlignment="1">
      <alignment vertical="center" wrapText="1"/>
    </xf>
    <xf numFmtId="187" fontId="20" fillId="0" borderId="14" xfId="1" applyNumberFormat="1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vertical="center" wrapText="1"/>
    </xf>
    <xf numFmtId="187" fontId="4" fillId="0" borderId="14" xfId="1" applyNumberFormat="1" applyFont="1" applyBorder="1"/>
    <xf numFmtId="0" fontId="21" fillId="0" borderId="14" xfId="0" quotePrefix="1" applyFont="1" applyBorder="1" applyAlignment="1">
      <alignment horizontal="center"/>
    </xf>
    <xf numFmtId="187" fontId="21" fillId="0" borderId="14" xfId="0" quotePrefix="1" applyNumberFormat="1" applyFont="1" applyBorder="1" applyAlignment="1">
      <alignment horizontal="center"/>
    </xf>
    <xf numFmtId="0" fontId="20" fillId="0" borderId="14" xfId="0" applyFont="1" applyBorder="1" applyAlignment="1">
      <alignment horizontal="left" vertical="center" wrapText="1"/>
    </xf>
    <xf numFmtId="43" fontId="21" fillId="0" borderId="14" xfId="0" applyNumberFormat="1" applyFont="1" applyBorder="1" applyAlignment="1">
      <alignment vertical="center"/>
    </xf>
    <xf numFmtId="0" fontId="4" fillId="0" borderId="14" xfId="0" applyFont="1" applyBorder="1"/>
    <xf numFmtId="187" fontId="21" fillId="0" borderId="14" xfId="1" quotePrefix="1" applyNumberFormat="1" applyFont="1" applyBorder="1" applyAlignment="1">
      <alignment horizontal="center"/>
    </xf>
    <xf numFmtId="187" fontId="20" fillId="0" borderId="0" xfId="1" applyNumberFormat="1" applyFont="1" applyFill="1" applyAlignment="1">
      <alignment horizontal="center"/>
    </xf>
    <xf numFmtId="43" fontId="20" fillId="0" borderId="14" xfId="1" applyNumberFormat="1" applyFont="1" applyBorder="1" applyAlignment="1">
      <alignment vertical="center"/>
    </xf>
    <xf numFmtId="187" fontId="20" fillId="0" borderId="13" xfId="1" quotePrefix="1" applyNumberFormat="1" applyFont="1" applyBorder="1" applyAlignment="1">
      <alignment horizontal="center"/>
    </xf>
    <xf numFmtId="187" fontId="21" fillId="0" borderId="13" xfId="1" applyNumberFormat="1" applyFont="1" applyBorder="1"/>
    <xf numFmtId="3" fontId="20" fillId="0" borderId="0" xfId="1" applyNumberFormat="1" applyFont="1" applyAlignment="1">
      <alignment horizontal="center"/>
    </xf>
    <xf numFmtId="187" fontId="20" fillId="0" borderId="14" xfId="1" applyNumberFormat="1" applyFont="1" applyBorder="1" applyAlignment="1">
      <alignment vertical="center" wrapText="1"/>
    </xf>
    <xf numFmtId="0" fontId="23" fillId="0" borderId="12" xfId="0" applyFont="1" applyBorder="1" applyAlignment="1">
      <alignment horizontal="justify" vertical="distributed" wrapText="1"/>
    </xf>
    <xf numFmtId="187" fontId="21" fillId="0" borderId="14" xfId="1" applyNumberFormat="1" applyFont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38" fillId="0" borderId="12" xfId="0" applyFont="1" applyBorder="1" applyAlignment="1">
      <alignment horizontal="justify" vertical="distributed" wrapText="1"/>
    </xf>
    <xf numFmtId="187" fontId="20" fillId="0" borderId="14" xfId="1" applyNumberFormat="1" applyFont="1" applyFill="1" applyBorder="1"/>
    <xf numFmtId="187" fontId="20" fillId="0" borderId="14" xfId="1" applyNumberFormat="1" applyFont="1" applyFill="1" applyBorder="1" applyAlignment="1">
      <alignment vertical="center" wrapText="1"/>
    </xf>
    <xf numFmtId="187" fontId="20" fillId="0" borderId="14" xfId="1" applyNumberFormat="1" applyFont="1" applyFill="1" applyBorder="1" applyAlignment="1">
      <alignment vertical="center"/>
    </xf>
    <xf numFmtId="0" fontId="20" fillId="0" borderId="0" xfId="0" quotePrefix="1" applyFont="1" applyBorder="1" applyAlignment="1"/>
    <xf numFmtId="0" fontId="20" fillId="0" borderId="0" xfId="0" applyFont="1" applyAlignment="1">
      <alignment horizontal="right" vertical="center" textRotation="180"/>
    </xf>
    <xf numFmtId="187" fontId="20" fillId="0" borderId="6" xfId="1" applyNumberFormat="1" applyFont="1" applyBorder="1"/>
    <xf numFmtId="0" fontId="21" fillId="0" borderId="15" xfId="0" applyFont="1" applyBorder="1" applyAlignment="1">
      <alignment horizontal="right"/>
    </xf>
    <xf numFmtId="187" fontId="20" fillId="0" borderId="15" xfId="1" applyNumberFormat="1" applyFont="1" applyBorder="1"/>
    <xf numFmtId="0" fontId="20" fillId="0" borderId="5" xfId="0" quotePrefix="1" applyFont="1" applyBorder="1" applyAlignment="1"/>
    <xf numFmtId="0" fontId="20" fillId="0" borderId="14" xfId="0" applyFont="1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3" xfId="0" applyFont="1" applyBorder="1" applyAlignment="1">
      <alignment horizontal="center" vertical="center"/>
    </xf>
    <xf numFmtId="187" fontId="21" fillId="0" borderId="14" xfId="0" applyNumberFormat="1" applyFont="1" applyBorder="1" applyAlignment="1">
      <alignment vertical="center"/>
    </xf>
    <xf numFmtId="187" fontId="20" fillId="0" borderId="3" xfId="0" applyNumberFormat="1" applyFont="1" applyBorder="1"/>
    <xf numFmtId="187" fontId="20" fillId="0" borderId="0" xfId="0" applyNumberFormat="1" applyFont="1" applyBorder="1"/>
    <xf numFmtId="0" fontId="42" fillId="0" borderId="0" xfId="0" applyFont="1" applyBorder="1" applyAlignment="1">
      <alignment horizontal="center"/>
    </xf>
    <xf numFmtId="43" fontId="20" fillId="0" borderId="14" xfId="1" applyNumberFormat="1" applyFont="1" applyBorder="1" applyAlignment="1">
      <alignment horizontal="right" vertical="top" wrapText="1"/>
    </xf>
    <xf numFmtId="187" fontId="2" fillId="0" borderId="0" xfId="1" quotePrefix="1" applyNumberFormat="1" applyFont="1"/>
    <xf numFmtId="187" fontId="20" fillId="0" borderId="0" xfId="1" quotePrefix="1" applyNumberFormat="1" applyFont="1" applyAlignment="1">
      <alignment textRotation="180"/>
    </xf>
    <xf numFmtId="187" fontId="20" fillId="0" borderId="0" xfId="1" applyNumberFormat="1" applyFont="1" applyAlignment="1"/>
    <xf numFmtId="43" fontId="20" fillId="0" borderId="0" xfId="1" applyFont="1" applyFill="1"/>
    <xf numFmtId="43" fontId="20" fillId="0" borderId="14" xfId="1" applyNumberFormat="1" applyFont="1" applyFill="1" applyBorder="1" applyAlignment="1">
      <alignment vertical="center"/>
    </xf>
    <xf numFmtId="43" fontId="20" fillId="0" borderId="14" xfId="1" applyFont="1" applyFill="1" applyBorder="1" applyAlignment="1">
      <alignment horizontal="center" vertical="center" wrapText="1"/>
    </xf>
    <xf numFmtId="43" fontId="21" fillId="0" borderId="14" xfId="1" applyFont="1" applyBorder="1" applyAlignment="1">
      <alignment horizontal="center"/>
    </xf>
    <xf numFmtId="187" fontId="2" fillId="0" borderId="0" xfId="0" applyNumberFormat="1" applyFont="1"/>
    <xf numFmtId="0" fontId="43" fillId="0" borderId="0" xfId="0" applyFont="1" applyBorder="1" applyAlignment="1">
      <alignment horizontal="center"/>
    </xf>
    <xf numFmtId="0" fontId="42" fillId="0" borderId="0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43" fontId="2" fillId="0" borderId="0" xfId="1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5" xfId="0" applyFont="1" applyBorder="1" applyAlignment="1">
      <alignment horizontal="left"/>
    </xf>
    <xf numFmtId="0" fontId="20" fillId="0" borderId="6" xfId="0" applyFont="1" applyBorder="1" applyAlignment="1">
      <alignment horizontal="left"/>
    </xf>
    <xf numFmtId="0" fontId="22" fillId="0" borderId="0" xfId="0" applyFont="1" applyAlignment="1">
      <alignment horizontal="center"/>
    </xf>
    <xf numFmtId="0" fontId="21" fillId="0" borderId="8" xfId="0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37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0" fillId="0" borderId="5" xfId="0" quotePrefix="1" applyFont="1" applyBorder="1" applyAlignment="1">
      <alignment horizontal="center"/>
    </xf>
    <xf numFmtId="0" fontId="20" fillId="0" borderId="0" xfId="0" quotePrefix="1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0" fillId="0" borderId="0" xfId="0" quotePrefix="1" applyFont="1" applyAlignment="1">
      <alignment horizontal="center"/>
    </xf>
    <xf numFmtId="0" fontId="20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38" fillId="0" borderId="3" xfId="0" applyFont="1" applyBorder="1" applyAlignment="1">
      <alignment horizontal="justify" vertical="distributed" wrapText="1"/>
    </xf>
    <xf numFmtId="0" fontId="23" fillId="0" borderId="12" xfId="0" applyFont="1" applyBorder="1" applyAlignment="1">
      <alignment horizontal="justify" vertical="distributed" wrapText="1"/>
    </xf>
    <xf numFmtId="187" fontId="21" fillId="0" borderId="14" xfId="1" applyNumberFormat="1" applyFont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187" fontId="21" fillId="0" borderId="3" xfId="1" applyNumberFormat="1" applyFont="1" applyBorder="1" applyAlignment="1">
      <alignment horizontal="center" vertical="center" wrapText="1"/>
    </xf>
    <xf numFmtId="187" fontId="21" fillId="0" borderId="12" xfId="1" applyNumberFormat="1" applyFont="1" applyBorder="1" applyAlignment="1">
      <alignment horizontal="center" vertical="center" wrapText="1"/>
    </xf>
    <xf numFmtId="187" fontId="21" fillId="0" borderId="7" xfId="1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38" fillId="0" borderId="12" xfId="0" applyFont="1" applyBorder="1" applyAlignment="1">
      <alignment horizontal="justify" vertical="distributed" wrapText="1"/>
    </xf>
    <xf numFmtId="0" fontId="38" fillId="0" borderId="7" xfId="0" applyFont="1" applyBorder="1" applyAlignment="1">
      <alignment horizontal="justify" vertical="distributed" wrapText="1"/>
    </xf>
    <xf numFmtId="0" fontId="0" fillId="0" borderId="12" xfId="0" applyBorder="1"/>
    <xf numFmtId="0" fontId="0" fillId="0" borderId="7" xfId="0" applyBorder="1"/>
    <xf numFmtId="0" fontId="38" fillId="0" borderId="8" xfId="0" applyFont="1" applyBorder="1" applyAlignment="1">
      <alignment horizontal="justify" vertical="distributed" wrapText="1"/>
    </xf>
    <xf numFmtId="0" fontId="38" fillId="0" borderId="1" xfId="0" applyFont="1" applyBorder="1" applyAlignment="1">
      <alignment horizontal="justify" vertical="distributed" wrapText="1"/>
    </xf>
    <xf numFmtId="187" fontId="21" fillId="0" borderId="3" xfId="1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3" fillId="0" borderId="7" xfId="0" applyFont="1" applyBorder="1" applyAlignment="1">
      <alignment horizontal="justify" vertical="distributed" wrapText="1"/>
    </xf>
    <xf numFmtId="0" fontId="0" fillId="0" borderId="7" xfId="0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187" fontId="21" fillId="0" borderId="0" xfId="1" applyNumberFormat="1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187" fontId="21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87" fontId="21" fillId="0" borderId="8" xfId="1" applyNumberFormat="1" applyFont="1" applyBorder="1" applyAlignment="1">
      <alignment horizontal="center" vertical="center"/>
    </xf>
    <xf numFmtId="187" fontId="21" fillId="0" borderId="14" xfId="1" applyNumberFormat="1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4" fillId="0" borderId="11" xfId="0" applyFont="1" applyBorder="1" applyAlignment="1">
      <alignment horizontal="center"/>
    </xf>
    <xf numFmtId="0" fontId="24" fillId="0" borderId="12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187" fontId="21" fillId="2" borderId="14" xfId="1" applyNumberFormat="1" applyFont="1" applyFill="1" applyBorder="1" applyAlignment="1">
      <alignment horizontal="center"/>
    </xf>
    <xf numFmtId="187" fontId="21" fillId="2" borderId="15" xfId="1" applyNumberFormat="1" applyFont="1" applyFill="1" applyBorder="1" applyAlignment="1">
      <alignment horizontal="center"/>
    </xf>
    <xf numFmtId="187" fontId="21" fillId="2" borderId="2" xfId="1" applyNumberFormat="1" applyFont="1" applyFill="1" applyBorder="1" applyAlignment="1">
      <alignment horizontal="center"/>
    </xf>
    <xf numFmtId="187" fontId="21" fillId="2" borderId="13" xfId="1" applyNumberFormat="1" applyFont="1" applyFill="1" applyBorder="1" applyAlignment="1">
      <alignment horizontal="center"/>
    </xf>
    <xf numFmtId="0" fontId="21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/>
    </xf>
    <xf numFmtId="0" fontId="20" fillId="0" borderId="3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38" fillId="0" borderId="3" xfId="0" applyFont="1" applyBorder="1" applyAlignment="1">
      <alignment horizontal="right" vertical="distributed" wrapText="1"/>
    </xf>
    <xf numFmtId="0" fontId="38" fillId="0" borderId="12" xfId="0" applyFont="1" applyBorder="1" applyAlignment="1">
      <alignment horizontal="right" vertical="distributed" wrapText="1"/>
    </xf>
    <xf numFmtId="0" fontId="38" fillId="0" borderId="8" xfId="0" applyFont="1" applyBorder="1" applyAlignment="1">
      <alignment horizontal="justify"/>
    </xf>
    <xf numFmtId="0" fontId="0" fillId="0" borderId="10" xfId="0" applyBorder="1" applyAlignment="1">
      <alignment horizontal="justify"/>
    </xf>
    <xf numFmtId="0" fontId="23" fillId="0" borderId="1" xfId="0" applyFont="1" applyBorder="1" applyAlignment="1">
      <alignment horizontal="justify"/>
    </xf>
    <xf numFmtId="0" fontId="0" fillId="0" borderId="11" xfId="0" applyBorder="1" applyAlignment="1">
      <alignment horizontal="justify"/>
    </xf>
    <xf numFmtId="0" fontId="23" fillId="0" borderId="4" xfId="0" applyFont="1" applyBorder="1" applyAlignment="1">
      <alignment horizontal="justify"/>
    </xf>
    <xf numFmtId="0" fontId="0" fillId="0" borderId="6" xfId="0" applyBorder="1" applyAlignment="1">
      <alignment horizontal="justify"/>
    </xf>
    <xf numFmtId="187" fontId="20" fillId="0" borderId="0" xfId="1" applyNumberFormat="1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257175</xdr:colOff>
      <xdr:row>1</xdr:row>
      <xdr:rowOff>19050</xdr:rowOff>
    </xdr:from>
    <xdr:to>
      <xdr:col>6</xdr:col>
      <xdr:colOff>152400</xdr:colOff>
      <xdr:row>4</xdr:row>
      <xdr:rowOff>152400</xdr:rowOff>
    </xdr:to>
    <xdr:pic>
      <xdr:nvPicPr>
        <xdr:cNvPr id="4391" name="Picture 36" descr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0275" y="514350"/>
          <a:ext cx="1838325" cy="1933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1771650</xdr:colOff>
      <xdr:row>1</xdr:row>
      <xdr:rowOff>95250</xdr:rowOff>
    </xdr:from>
    <xdr:to>
      <xdr:col>0</xdr:col>
      <xdr:colOff>3619500</xdr:colOff>
      <xdr:row>7</xdr:row>
      <xdr:rowOff>266700</xdr:rowOff>
    </xdr:to>
    <xdr:pic>
      <xdr:nvPicPr>
        <xdr:cNvPr id="7735" name="Picture 36" descr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50" y="390525"/>
          <a:ext cx="18478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25662" name="Line 4"/>
        <xdr:cNvSpPr>
          <a:spLocks noChangeShapeType="1"/>
        </xdr:cNvSpPr>
      </xdr:nvSpPr>
      <xdr:spPr bwMode="auto">
        <a:xfrm>
          <a:off x="28575" y="0"/>
          <a:ext cx="2181225" cy="0"/>
        </a:xfrm>
        <a:prstGeom prst="line">
          <a:avLst/>
        </a:prstGeom>
        <a:noFill/>
        <a:ln w="9525">
          <a:solidFill>
            <a:srgbClr val="FF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25663" name="Line 5"/>
        <xdr:cNvSpPr>
          <a:spLocks noChangeShapeType="1"/>
        </xdr:cNvSpPr>
      </xdr:nvSpPr>
      <xdr:spPr bwMode="auto">
        <a:xfrm>
          <a:off x="28575" y="0"/>
          <a:ext cx="2181225" cy="0"/>
        </a:xfrm>
        <a:prstGeom prst="line">
          <a:avLst/>
        </a:prstGeom>
        <a:noFill/>
        <a:ln w="9525">
          <a:solidFill>
            <a:srgbClr val="FF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25664" name="Line 6"/>
        <xdr:cNvSpPr>
          <a:spLocks noChangeShapeType="1"/>
        </xdr:cNvSpPr>
      </xdr:nvSpPr>
      <xdr:spPr bwMode="auto">
        <a:xfrm>
          <a:off x="28575" y="0"/>
          <a:ext cx="2181225" cy="0"/>
        </a:xfrm>
        <a:prstGeom prst="line">
          <a:avLst/>
        </a:prstGeom>
        <a:noFill/>
        <a:ln w="9525">
          <a:solidFill>
            <a:srgbClr val="FF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25665" name="Line 7"/>
        <xdr:cNvSpPr>
          <a:spLocks noChangeShapeType="1"/>
        </xdr:cNvSpPr>
      </xdr:nvSpPr>
      <xdr:spPr bwMode="auto">
        <a:xfrm>
          <a:off x="28575" y="0"/>
          <a:ext cx="2181225" cy="0"/>
        </a:xfrm>
        <a:prstGeom prst="line">
          <a:avLst/>
        </a:prstGeom>
        <a:noFill/>
        <a:ln w="9525">
          <a:solidFill>
            <a:srgbClr val="FF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25666" name="Line 8"/>
        <xdr:cNvSpPr>
          <a:spLocks noChangeShapeType="1"/>
        </xdr:cNvSpPr>
      </xdr:nvSpPr>
      <xdr:spPr bwMode="auto">
        <a:xfrm>
          <a:off x="28575" y="0"/>
          <a:ext cx="2181225" cy="0"/>
        </a:xfrm>
        <a:prstGeom prst="line">
          <a:avLst/>
        </a:prstGeom>
        <a:noFill/>
        <a:ln w="9525">
          <a:solidFill>
            <a:srgbClr val="FF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25667" name="Line 9"/>
        <xdr:cNvSpPr>
          <a:spLocks noChangeShapeType="1"/>
        </xdr:cNvSpPr>
      </xdr:nvSpPr>
      <xdr:spPr bwMode="auto">
        <a:xfrm>
          <a:off x="28575" y="0"/>
          <a:ext cx="2181225" cy="0"/>
        </a:xfrm>
        <a:prstGeom prst="line">
          <a:avLst/>
        </a:prstGeom>
        <a:noFill/>
        <a:ln w="9525">
          <a:solidFill>
            <a:srgbClr val="FF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25668" name="Line 10"/>
        <xdr:cNvSpPr>
          <a:spLocks noChangeShapeType="1"/>
        </xdr:cNvSpPr>
      </xdr:nvSpPr>
      <xdr:spPr bwMode="auto">
        <a:xfrm>
          <a:off x="28575" y="0"/>
          <a:ext cx="2181225" cy="0"/>
        </a:xfrm>
        <a:prstGeom prst="line">
          <a:avLst/>
        </a:prstGeom>
        <a:noFill/>
        <a:ln w="9525">
          <a:solidFill>
            <a:srgbClr val="FF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6</xdr:row>
      <xdr:rowOff>19050</xdr:rowOff>
    </xdr:from>
    <xdr:to>
      <xdr:col>1</xdr:col>
      <xdr:colOff>9525</xdr:colOff>
      <xdr:row>7</xdr:row>
      <xdr:rowOff>295275</xdr:rowOff>
    </xdr:to>
    <xdr:sp macro="" textlink="">
      <xdr:nvSpPr>
        <xdr:cNvPr id="25669" name="Line 15"/>
        <xdr:cNvSpPr>
          <a:spLocks noChangeShapeType="1"/>
        </xdr:cNvSpPr>
      </xdr:nvSpPr>
      <xdr:spPr bwMode="auto">
        <a:xfrm>
          <a:off x="19050" y="1781175"/>
          <a:ext cx="2200275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19</xdr:row>
      <xdr:rowOff>19050</xdr:rowOff>
    </xdr:from>
    <xdr:to>
      <xdr:col>1</xdr:col>
      <xdr:colOff>9525</xdr:colOff>
      <xdr:row>20</xdr:row>
      <xdr:rowOff>295275</xdr:rowOff>
    </xdr:to>
    <xdr:sp macro="" textlink="">
      <xdr:nvSpPr>
        <xdr:cNvPr id="25670" name="Line 16"/>
        <xdr:cNvSpPr>
          <a:spLocks noChangeShapeType="1"/>
        </xdr:cNvSpPr>
      </xdr:nvSpPr>
      <xdr:spPr bwMode="auto">
        <a:xfrm>
          <a:off x="19050" y="5162550"/>
          <a:ext cx="2200275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74</xdr:row>
      <xdr:rowOff>19050</xdr:rowOff>
    </xdr:from>
    <xdr:to>
      <xdr:col>1</xdr:col>
      <xdr:colOff>9525</xdr:colOff>
      <xdr:row>75</xdr:row>
      <xdr:rowOff>295275</xdr:rowOff>
    </xdr:to>
    <xdr:sp macro="" textlink="">
      <xdr:nvSpPr>
        <xdr:cNvPr id="25671" name="Line 17"/>
        <xdr:cNvSpPr>
          <a:spLocks noChangeShapeType="1"/>
        </xdr:cNvSpPr>
      </xdr:nvSpPr>
      <xdr:spPr bwMode="auto">
        <a:xfrm>
          <a:off x="19050" y="21659850"/>
          <a:ext cx="2200275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99</xdr:row>
      <xdr:rowOff>19050</xdr:rowOff>
    </xdr:from>
    <xdr:to>
      <xdr:col>1</xdr:col>
      <xdr:colOff>9525</xdr:colOff>
      <xdr:row>100</xdr:row>
      <xdr:rowOff>295275</xdr:rowOff>
    </xdr:to>
    <xdr:sp macro="" textlink="">
      <xdr:nvSpPr>
        <xdr:cNvPr id="25672" name="Line 18"/>
        <xdr:cNvSpPr>
          <a:spLocks noChangeShapeType="1"/>
        </xdr:cNvSpPr>
      </xdr:nvSpPr>
      <xdr:spPr bwMode="auto">
        <a:xfrm>
          <a:off x="19050" y="28651200"/>
          <a:ext cx="2200275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125</xdr:row>
      <xdr:rowOff>19050</xdr:rowOff>
    </xdr:from>
    <xdr:to>
      <xdr:col>1</xdr:col>
      <xdr:colOff>9525</xdr:colOff>
      <xdr:row>126</xdr:row>
      <xdr:rowOff>295275</xdr:rowOff>
    </xdr:to>
    <xdr:sp macro="" textlink="">
      <xdr:nvSpPr>
        <xdr:cNvPr id="25673" name="Line 20"/>
        <xdr:cNvSpPr>
          <a:spLocks noChangeShapeType="1"/>
        </xdr:cNvSpPr>
      </xdr:nvSpPr>
      <xdr:spPr bwMode="auto">
        <a:xfrm>
          <a:off x="19050" y="35652075"/>
          <a:ext cx="2200275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150</xdr:row>
      <xdr:rowOff>19050</xdr:rowOff>
    </xdr:from>
    <xdr:to>
      <xdr:col>1</xdr:col>
      <xdr:colOff>9525</xdr:colOff>
      <xdr:row>151</xdr:row>
      <xdr:rowOff>295275</xdr:rowOff>
    </xdr:to>
    <xdr:sp macro="" textlink="">
      <xdr:nvSpPr>
        <xdr:cNvPr id="25674" name="Line 21"/>
        <xdr:cNvSpPr>
          <a:spLocks noChangeShapeType="1"/>
        </xdr:cNvSpPr>
      </xdr:nvSpPr>
      <xdr:spPr bwMode="auto">
        <a:xfrm>
          <a:off x="19050" y="42567225"/>
          <a:ext cx="2200275" cy="561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175</xdr:row>
      <xdr:rowOff>19050</xdr:rowOff>
    </xdr:from>
    <xdr:to>
      <xdr:col>1</xdr:col>
      <xdr:colOff>9525</xdr:colOff>
      <xdr:row>176</xdr:row>
      <xdr:rowOff>295275</xdr:rowOff>
    </xdr:to>
    <xdr:sp macro="" textlink="">
      <xdr:nvSpPr>
        <xdr:cNvPr id="25675" name="Line 22"/>
        <xdr:cNvSpPr>
          <a:spLocks noChangeShapeType="1"/>
        </xdr:cNvSpPr>
      </xdr:nvSpPr>
      <xdr:spPr bwMode="auto">
        <a:xfrm>
          <a:off x="19050" y="49482375"/>
          <a:ext cx="2200275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200</xdr:row>
      <xdr:rowOff>19050</xdr:rowOff>
    </xdr:from>
    <xdr:to>
      <xdr:col>1</xdr:col>
      <xdr:colOff>9525</xdr:colOff>
      <xdr:row>201</xdr:row>
      <xdr:rowOff>295275</xdr:rowOff>
    </xdr:to>
    <xdr:sp macro="" textlink="">
      <xdr:nvSpPr>
        <xdr:cNvPr id="25676" name="Line 23"/>
        <xdr:cNvSpPr>
          <a:spLocks noChangeShapeType="1"/>
        </xdr:cNvSpPr>
      </xdr:nvSpPr>
      <xdr:spPr bwMode="auto">
        <a:xfrm>
          <a:off x="19050" y="56359425"/>
          <a:ext cx="2200275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225</xdr:row>
      <xdr:rowOff>19050</xdr:rowOff>
    </xdr:from>
    <xdr:to>
      <xdr:col>1</xdr:col>
      <xdr:colOff>9525</xdr:colOff>
      <xdr:row>226</xdr:row>
      <xdr:rowOff>295275</xdr:rowOff>
    </xdr:to>
    <xdr:sp macro="" textlink="">
      <xdr:nvSpPr>
        <xdr:cNvPr id="25677" name="Line 24"/>
        <xdr:cNvSpPr>
          <a:spLocks noChangeShapeType="1"/>
        </xdr:cNvSpPr>
      </xdr:nvSpPr>
      <xdr:spPr bwMode="auto">
        <a:xfrm>
          <a:off x="19050" y="63350775"/>
          <a:ext cx="2200275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250</xdr:row>
      <xdr:rowOff>19050</xdr:rowOff>
    </xdr:from>
    <xdr:to>
      <xdr:col>1</xdr:col>
      <xdr:colOff>9525</xdr:colOff>
      <xdr:row>251</xdr:row>
      <xdr:rowOff>285750</xdr:rowOff>
    </xdr:to>
    <xdr:sp macro="" textlink="">
      <xdr:nvSpPr>
        <xdr:cNvPr id="25678" name="Line 25"/>
        <xdr:cNvSpPr>
          <a:spLocks noChangeShapeType="1"/>
        </xdr:cNvSpPr>
      </xdr:nvSpPr>
      <xdr:spPr bwMode="auto">
        <a:xfrm>
          <a:off x="19050" y="70446900"/>
          <a:ext cx="2200275" cy="561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44</xdr:row>
      <xdr:rowOff>19050</xdr:rowOff>
    </xdr:from>
    <xdr:to>
      <xdr:col>1</xdr:col>
      <xdr:colOff>9525</xdr:colOff>
      <xdr:row>45</xdr:row>
      <xdr:rowOff>295275</xdr:rowOff>
    </xdr:to>
    <xdr:sp macro="" textlink="">
      <xdr:nvSpPr>
        <xdr:cNvPr id="25679" name="Line 16"/>
        <xdr:cNvSpPr>
          <a:spLocks noChangeShapeType="1"/>
        </xdr:cNvSpPr>
      </xdr:nvSpPr>
      <xdr:spPr bwMode="auto">
        <a:xfrm>
          <a:off x="19050" y="12239625"/>
          <a:ext cx="2200275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60</xdr:row>
      <xdr:rowOff>19050</xdr:rowOff>
    </xdr:from>
    <xdr:to>
      <xdr:col>1</xdr:col>
      <xdr:colOff>9525</xdr:colOff>
      <xdr:row>61</xdr:row>
      <xdr:rowOff>295275</xdr:rowOff>
    </xdr:to>
    <xdr:sp macro="" textlink="">
      <xdr:nvSpPr>
        <xdr:cNvPr id="25680" name="Line 16"/>
        <xdr:cNvSpPr>
          <a:spLocks noChangeShapeType="1"/>
        </xdr:cNvSpPr>
      </xdr:nvSpPr>
      <xdr:spPr bwMode="auto">
        <a:xfrm>
          <a:off x="19050" y="17706975"/>
          <a:ext cx="2200275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27652" name="Line 4"/>
        <xdr:cNvSpPr>
          <a:spLocks noChangeShapeType="1"/>
        </xdr:cNvSpPr>
      </xdr:nvSpPr>
      <xdr:spPr bwMode="auto">
        <a:xfrm>
          <a:off x="28575" y="0"/>
          <a:ext cx="3695700" cy="0"/>
        </a:xfrm>
        <a:prstGeom prst="line">
          <a:avLst/>
        </a:prstGeom>
        <a:noFill/>
        <a:ln w="9525">
          <a:solidFill>
            <a:srgbClr val="FF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27653" name="Line 5"/>
        <xdr:cNvSpPr>
          <a:spLocks noChangeShapeType="1"/>
        </xdr:cNvSpPr>
      </xdr:nvSpPr>
      <xdr:spPr bwMode="auto">
        <a:xfrm>
          <a:off x="28575" y="0"/>
          <a:ext cx="3695700" cy="0"/>
        </a:xfrm>
        <a:prstGeom prst="line">
          <a:avLst/>
        </a:prstGeom>
        <a:noFill/>
        <a:ln w="9525">
          <a:solidFill>
            <a:srgbClr val="FF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27654" name="Line 6"/>
        <xdr:cNvSpPr>
          <a:spLocks noChangeShapeType="1"/>
        </xdr:cNvSpPr>
      </xdr:nvSpPr>
      <xdr:spPr bwMode="auto">
        <a:xfrm>
          <a:off x="28575" y="0"/>
          <a:ext cx="3695700" cy="0"/>
        </a:xfrm>
        <a:prstGeom prst="line">
          <a:avLst/>
        </a:prstGeom>
        <a:noFill/>
        <a:ln w="9525">
          <a:solidFill>
            <a:srgbClr val="FF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27655" name="Line 7"/>
        <xdr:cNvSpPr>
          <a:spLocks noChangeShapeType="1"/>
        </xdr:cNvSpPr>
      </xdr:nvSpPr>
      <xdr:spPr bwMode="auto">
        <a:xfrm>
          <a:off x="28575" y="0"/>
          <a:ext cx="3695700" cy="0"/>
        </a:xfrm>
        <a:prstGeom prst="line">
          <a:avLst/>
        </a:prstGeom>
        <a:noFill/>
        <a:ln w="9525">
          <a:solidFill>
            <a:srgbClr val="FF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27656" name="Line 8"/>
        <xdr:cNvSpPr>
          <a:spLocks noChangeShapeType="1"/>
        </xdr:cNvSpPr>
      </xdr:nvSpPr>
      <xdr:spPr bwMode="auto">
        <a:xfrm>
          <a:off x="28575" y="0"/>
          <a:ext cx="3695700" cy="0"/>
        </a:xfrm>
        <a:prstGeom prst="line">
          <a:avLst/>
        </a:prstGeom>
        <a:noFill/>
        <a:ln w="9525">
          <a:solidFill>
            <a:srgbClr val="FF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27657" name="Line 9"/>
        <xdr:cNvSpPr>
          <a:spLocks noChangeShapeType="1"/>
        </xdr:cNvSpPr>
      </xdr:nvSpPr>
      <xdr:spPr bwMode="auto">
        <a:xfrm>
          <a:off x="28575" y="0"/>
          <a:ext cx="3695700" cy="0"/>
        </a:xfrm>
        <a:prstGeom prst="line">
          <a:avLst/>
        </a:prstGeom>
        <a:noFill/>
        <a:ln w="9525">
          <a:solidFill>
            <a:srgbClr val="FF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27658" name="Line 10"/>
        <xdr:cNvSpPr>
          <a:spLocks noChangeShapeType="1"/>
        </xdr:cNvSpPr>
      </xdr:nvSpPr>
      <xdr:spPr bwMode="auto">
        <a:xfrm>
          <a:off x="28575" y="0"/>
          <a:ext cx="3695700" cy="0"/>
        </a:xfrm>
        <a:prstGeom prst="line">
          <a:avLst/>
        </a:prstGeom>
        <a:noFill/>
        <a:ln w="9525">
          <a:solidFill>
            <a:srgbClr val="FF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9511" name="Picture 36" descr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29704" name="Line 4"/>
        <xdr:cNvSpPr>
          <a:spLocks noChangeShapeType="1"/>
        </xdr:cNvSpPr>
      </xdr:nvSpPr>
      <xdr:spPr bwMode="auto">
        <a:xfrm>
          <a:off x="28575" y="0"/>
          <a:ext cx="4238625" cy="0"/>
        </a:xfrm>
        <a:prstGeom prst="line">
          <a:avLst/>
        </a:prstGeom>
        <a:noFill/>
        <a:ln w="9525">
          <a:solidFill>
            <a:srgbClr val="FF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29705" name="Line 5"/>
        <xdr:cNvSpPr>
          <a:spLocks noChangeShapeType="1"/>
        </xdr:cNvSpPr>
      </xdr:nvSpPr>
      <xdr:spPr bwMode="auto">
        <a:xfrm>
          <a:off x="28575" y="0"/>
          <a:ext cx="4238625" cy="0"/>
        </a:xfrm>
        <a:prstGeom prst="line">
          <a:avLst/>
        </a:prstGeom>
        <a:noFill/>
        <a:ln w="9525">
          <a:solidFill>
            <a:srgbClr val="FF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29706" name="Line 6"/>
        <xdr:cNvSpPr>
          <a:spLocks noChangeShapeType="1"/>
        </xdr:cNvSpPr>
      </xdr:nvSpPr>
      <xdr:spPr bwMode="auto">
        <a:xfrm>
          <a:off x="28575" y="0"/>
          <a:ext cx="4238625" cy="0"/>
        </a:xfrm>
        <a:prstGeom prst="line">
          <a:avLst/>
        </a:prstGeom>
        <a:noFill/>
        <a:ln w="9525">
          <a:solidFill>
            <a:srgbClr val="FF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29707" name="Line 7"/>
        <xdr:cNvSpPr>
          <a:spLocks noChangeShapeType="1"/>
        </xdr:cNvSpPr>
      </xdr:nvSpPr>
      <xdr:spPr bwMode="auto">
        <a:xfrm>
          <a:off x="28575" y="0"/>
          <a:ext cx="4238625" cy="0"/>
        </a:xfrm>
        <a:prstGeom prst="line">
          <a:avLst/>
        </a:prstGeom>
        <a:noFill/>
        <a:ln w="9525">
          <a:solidFill>
            <a:srgbClr val="FF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29708" name="Line 8"/>
        <xdr:cNvSpPr>
          <a:spLocks noChangeShapeType="1"/>
        </xdr:cNvSpPr>
      </xdr:nvSpPr>
      <xdr:spPr bwMode="auto">
        <a:xfrm>
          <a:off x="28575" y="0"/>
          <a:ext cx="4238625" cy="0"/>
        </a:xfrm>
        <a:prstGeom prst="line">
          <a:avLst/>
        </a:prstGeom>
        <a:noFill/>
        <a:ln w="9525">
          <a:solidFill>
            <a:srgbClr val="FF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29709" name="Line 9"/>
        <xdr:cNvSpPr>
          <a:spLocks noChangeShapeType="1"/>
        </xdr:cNvSpPr>
      </xdr:nvSpPr>
      <xdr:spPr bwMode="auto">
        <a:xfrm>
          <a:off x="28575" y="0"/>
          <a:ext cx="4238625" cy="0"/>
        </a:xfrm>
        <a:prstGeom prst="line">
          <a:avLst/>
        </a:prstGeom>
        <a:noFill/>
        <a:ln w="9525">
          <a:solidFill>
            <a:srgbClr val="FF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29710" name="Line 10"/>
        <xdr:cNvSpPr>
          <a:spLocks noChangeShapeType="1"/>
        </xdr:cNvSpPr>
      </xdr:nvSpPr>
      <xdr:spPr bwMode="auto">
        <a:xfrm>
          <a:off x="28575" y="0"/>
          <a:ext cx="4238625" cy="0"/>
        </a:xfrm>
        <a:prstGeom prst="line">
          <a:avLst/>
        </a:prstGeom>
        <a:noFill/>
        <a:ln w="9525">
          <a:solidFill>
            <a:srgbClr val="FF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24284" name="Line 4"/>
        <xdr:cNvSpPr>
          <a:spLocks noChangeShapeType="1"/>
        </xdr:cNvSpPr>
      </xdr:nvSpPr>
      <xdr:spPr bwMode="auto">
        <a:xfrm>
          <a:off x="28575" y="0"/>
          <a:ext cx="1171575" cy="0"/>
        </a:xfrm>
        <a:prstGeom prst="line">
          <a:avLst/>
        </a:prstGeom>
        <a:noFill/>
        <a:ln w="9525">
          <a:solidFill>
            <a:srgbClr val="FF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24285" name="Line 5"/>
        <xdr:cNvSpPr>
          <a:spLocks noChangeShapeType="1"/>
        </xdr:cNvSpPr>
      </xdr:nvSpPr>
      <xdr:spPr bwMode="auto">
        <a:xfrm>
          <a:off x="28575" y="0"/>
          <a:ext cx="1171575" cy="0"/>
        </a:xfrm>
        <a:prstGeom prst="line">
          <a:avLst/>
        </a:prstGeom>
        <a:noFill/>
        <a:ln w="9525">
          <a:solidFill>
            <a:srgbClr val="FF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24286" name="Line 6"/>
        <xdr:cNvSpPr>
          <a:spLocks noChangeShapeType="1"/>
        </xdr:cNvSpPr>
      </xdr:nvSpPr>
      <xdr:spPr bwMode="auto">
        <a:xfrm>
          <a:off x="28575" y="0"/>
          <a:ext cx="1171575" cy="0"/>
        </a:xfrm>
        <a:prstGeom prst="line">
          <a:avLst/>
        </a:prstGeom>
        <a:noFill/>
        <a:ln w="9525">
          <a:solidFill>
            <a:srgbClr val="FF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24287" name="Line 7"/>
        <xdr:cNvSpPr>
          <a:spLocks noChangeShapeType="1"/>
        </xdr:cNvSpPr>
      </xdr:nvSpPr>
      <xdr:spPr bwMode="auto">
        <a:xfrm>
          <a:off x="28575" y="0"/>
          <a:ext cx="1171575" cy="0"/>
        </a:xfrm>
        <a:prstGeom prst="line">
          <a:avLst/>
        </a:prstGeom>
        <a:noFill/>
        <a:ln w="9525">
          <a:solidFill>
            <a:srgbClr val="FF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24288" name="Line 8"/>
        <xdr:cNvSpPr>
          <a:spLocks noChangeShapeType="1"/>
        </xdr:cNvSpPr>
      </xdr:nvSpPr>
      <xdr:spPr bwMode="auto">
        <a:xfrm>
          <a:off x="28575" y="0"/>
          <a:ext cx="1171575" cy="0"/>
        </a:xfrm>
        <a:prstGeom prst="line">
          <a:avLst/>
        </a:prstGeom>
        <a:noFill/>
        <a:ln w="9525">
          <a:solidFill>
            <a:srgbClr val="FF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24289" name="Line 9"/>
        <xdr:cNvSpPr>
          <a:spLocks noChangeShapeType="1"/>
        </xdr:cNvSpPr>
      </xdr:nvSpPr>
      <xdr:spPr bwMode="auto">
        <a:xfrm>
          <a:off x="28575" y="0"/>
          <a:ext cx="1171575" cy="0"/>
        </a:xfrm>
        <a:prstGeom prst="line">
          <a:avLst/>
        </a:prstGeom>
        <a:noFill/>
        <a:ln w="9525">
          <a:solidFill>
            <a:srgbClr val="FF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24290" name="Line 10"/>
        <xdr:cNvSpPr>
          <a:spLocks noChangeShapeType="1"/>
        </xdr:cNvSpPr>
      </xdr:nvSpPr>
      <xdr:spPr bwMode="auto">
        <a:xfrm>
          <a:off x="28575" y="0"/>
          <a:ext cx="1171575" cy="0"/>
        </a:xfrm>
        <a:prstGeom prst="line">
          <a:avLst/>
        </a:prstGeom>
        <a:noFill/>
        <a:ln w="9525">
          <a:solidFill>
            <a:srgbClr val="FF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3</xdr:row>
      <xdr:rowOff>19050</xdr:rowOff>
    </xdr:from>
    <xdr:to>
      <xdr:col>3</xdr:col>
      <xdr:colOff>9525</xdr:colOff>
      <xdr:row>4</xdr:row>
      <xdr:rowOff>247650</xdr:rowOff>
    </xdr:to>
    <xdr:sp macro="" textlink="">
      <xdr:nvSpPr>
        <xdr:cNvPr id="24291" name="Line 15"/>
        <xdr:cNvSpPr>
          <a:spLocks noChangeShapeType="1"/>
        </xdr:cNvSpPr>
      </xdr:nvSpPr>
      <xdr:spPr bwMode="auto">
        <a:xfrm>
          <a:off x="19050" y="781050"/>
          <a:ext cx="5410200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view="pageBreakPreview" zoomScaleNormal="100" workbookViewId="0">
      <selection activeCell="A7" sqref="A7:I7"/>
    </sheetView>
  </sheetViews>
  <sheetFormatPr defaultRowHeight="23.25"/>
  <cols>
    <col min="1" max="8" width="9.7109375" style="1" customWidth="1"/>
    <col min="9" max="9" width="14.85546875" style="1" customWidth="1"/>
    <col min="10" max="10" width="9.7109375" style="1" customWidth="1"/>
    <col min="11" max="12" width="8.85546875" style="1" customWidth="1"/>
    <col min="13" max="16384" width="9.140625" style="1"/>
  </cols>
  <sheetData>
    <row r="1" spans="1:12" ht="39" customHeight="1">
      <c r="A1" s="370"/>
      <c r="B1" s="370"/>
      <c r="C1" s="370"/>
      <c r="D1" s="370"/>
      <c r="E1" s="370"/>
      <c r="F1" s="370"/>
      <c r="G1" s="370"/>
      <c r="H1" s="370"/>
      <c r="I1" s="370"/>
    </row>
    <row r="2" spans="1:12" ht="47.25">
      <c r="A2" s="26"/>
      <c r="B2" s="27"/>
      <c r="C2" s="27"/>
      <c r="D2" s="27"/>
      <c r="E2" s="27"/>
      <c r="F2" s="27"/>
      <c r="G2" s="27"/>
      <c r="H2" s="27"/>
      <c r="I2" s="27"/>
    </row>
    <row r="3" spans="1:12" ht="47.25">
      <c r="A3" s="28"/>
      <c r="B3" s="29"/>
      <c r="C3" s="29"/>
      <c r="D3" s="29"/>
      <c r="E3" s="29"/>
      <c r="F3" s="29"/>
      <c r="G3" s="29"/>
      <c r="H3" s="29"/>
      <c r="I3" s="29"/>
    </row>
    <row r="4" spans="1:12" ht="47.25">
      <c r="A4" s="28"/>
      <c r="B4" s="29"/>
      <c r="C4" s="29"/>
      <c r="D4" s="29"/>
      <c r="E4" s="29"/>
      <c r="F4" s="29"/>
      <c r="G4" s="29"/>
      <c r="H4" s="29"/>
      <c r="I4" s="29"/>
    </row>
    <row r="5" spans="1:12" s="12" customFormat="1" ht="59.25">
      <c r="A5" s="371" t="s">
        <v>1670</v>
      </c>
      <c r="B5" s="371"/>
      <c r="C5" s="371"/>
      <c r="D5" s="371"/>
      <c r="E5" s="371"/>
      <c r="F5" s="371"/>
      <c r="G5" s="371"/>
      <c r="H5" s="371"/>
      <c r="I5" s="371"/>
      <c r="J5" s="18"/>
      <c r="K5" s="16"/>
      <c r="L5" s="16"/>
    </row>
    <row r="6" spans="1:12" s="12" customFormat="1" ht="33.75" customHeight="1">
      <c r="A6" s="360"/>
      <c r="B6" s="360"/>
      <c r="C6" s="360"/>
      <c r="D6" s="360"/>
      <c r="E6" s="360"/>
      <c r="F6" s="360"/>
      <c r="G6" s="360"/>
      <c r="H6" s="360"/>
      <c r="I6" s="360"/>
      <c r="J6" s="18"/>
      <c r="K6" s="16"/>
      <c r="L6" s="16"/>
    </row>
    <row r="7" spans="1:12" s="12" customFormat="1" ht="51" customHeight="1">
      <c r="A7" s="371" t="s">
        <v>21</v>
      </c>
      <c r="B7" s="371"/>
      <c r="C7" s="371"/>
      <c r="D7" s="371"/>
      <c r="E7" s="371"/>
      <c r="F7" s="371"/>
      <c r="G7" s="371"/>
      <c r="H7" s="371"/>
      <c r="I7" s="371"/>
      <c r="J7" s="13"/>
      <c r="K7" s="14"/>
      <c r="L7" s="14"/>
    </row>
    <row r="8" spans="1:12" s="12" customFormat="1" ht="31.5" customHeight="1">
      <c r="A8" s="360"/>
      <c r="B8" s="360"/>
      <c r="C8" s="360"/>
      <c r="D8" s="360"/>
      <c r="E8" s="360"/>
      <c r="F8" s="360"/>
      <c r="G8" s="360"/>
      <c r="H8" s="360"/>
      <c r="I8" s="360"/>
      <c r="J8" s="13"/>
      <c r="K8" s="14"/>
      <c r="L8" s="14"/>
    </row>
    <row r="9" spans="1:12" s="12" customFormat="1" ht="49.5">
      <c r="A9" s="371" t="s">
        <v>1671</v>
      </c>
      <c r="B9" s="371"/>
      <c r="C9" s="371"/>
      <c r="D9" s="371"/>
      <c r="E9" s="371"/>
      <c r="F9" s="371"/>
      <c r="G9" s="371"/>
      <c r="H9" s="371"/>
      <c r="I9" s="371"/>
      <c r="J9" s="19"/>
      <c r="K9" s="17"/>
      <c r="L9" s="17"/>
    </row>
    <row r="10" spans="1:12" s="12" customFormat="1" ht="11.25" customHeight="1">
      <c r="A10" s="31"/>
      <c r="B10" s="31"/>
      <c r="C10" s="31"/>
      <c r="D10" s="31"/>
      <c r="E10" s="31"/>
      <c r="F10" s="31"/>
      <c r="G10" s="31"/>
      <c r="H10" s="31"/>
      <c r="I10" s="31"/>
      <c r="J10" s="15"/>
      <c r="K10" s="15"/>
      <c r="L10" s="15"/>
    </row>
    <row r="11" spans="1:12" ht="45">
      <c r="A11" s="371" t="s">
        <v>1275</v>
      </c>
      <c r="B11" s="371"/>
      <c r="C11" s="371"/>
      <c r="D11" s="371"/>
      <c r="E11" s="371"/>
      <c r="F11" s="371"/>
      <c r="G11" s="371"/>
      <c r="H11" s="371"/>
      <c r="I11" s="371"/>
    </row>
    <row r="12" spans="1:12">
      <c r="A12" s="6"/>
      <c r="B12" s="6"/>
      <c r="C12" s="6"/>
      <c r="D12" s="6"/>
      <c r="E12" s="6"/>
      <c r="F12" s="6"/>
      <c r="G12" s="6"/>
      <c r="H12" s="6"/>
      <c r="I12" s="6"/>
    </row>
    <row r="13" spans="1:12">
      <c r="A13" s="6"/>
      <c r="B13" s="6"/>
      <c r="C13" s="6"/>
      <c r="D13" s="6"/>
      <c r="E13" s="6"/>
      <c r="F13" s="6"/>
      <c r="G13" s="6"/>
      <c r="H13" s="6"/>
      <c r="I13" s="6"/>
    </row>
    <row r="14" spans="1:12" ht="45">
      <c r="A14" s="371" t="s">
        <v>1699</v>
      </c>
      <c r="B14" s="371"/>
      <c r="C14" s="371"/>
      <c r="D14" s="371"/>
      <c r="E14" s="371"/>
      <c r="F14" s="371"/>
      <c r="G14" s="371"/>
      <c r="H14" s="371"/>
      <c r="I14" s="371"/>
    </row>
    <row r="15" spans="1:12" ht="51">
      <c r="A15" s="30"/>
      <c r="B15" s="30"/>
      <c r="C15" s="30"/>
      <c r="D15" s="30"/>
      <c r="E15" s="30"/>
      <c r="F15" s="30"/>
      <c r="G15" s="30"/>
      <c r="H15" s="30"/>
      <c r="I15" s="30"/>
    </row>
    <row r="16" spans="1:12" ht="45">
      <c r="A16" s="371" t="s">
        <v>1213</v>
      </c>
      <c r="B16" s="371"/>
      <c r="C16" s="371"/>
      <c r="D16" s="371"/>
      <c r="E16" s="371"/>
      <c r="F16" s="371"/>
      <c r="G16" s="371"/>
      <c r="H16" s="371"/>
      <c r="I16" s="371"/>
    </row>
    <row r="17" spans="1:9" ht="45">
      <c r="A17" s="371" t="s">
        <v>1672</v>
      </c>
      <c r="B17" s="371"/>
      <c r="C17" s="371"/>
      <c r="D17" s="371"/>
      <c r="E17" s="371"/>
      <c r="F17" s="371"/>
      <c r="G17" s="371"/>
      <c r="H17" s="371"/>
      <c r="I17" s="371"/>
    </row>
    <row r="20" spans="1:9" ht="15.75" customHeight="1"/>
  </sheetData>
  <mergeCells count="8">
    <mergeCell ref="A1:I1"/>
    <mergeCell ref="A14:I14"/>
    <mergeCell ref="A16:I16"/>
    <mergeCell ref="A17:I17"/>
    <mergeCell ref="A5:I5"/>
    <mergeCell ref="A7:I7"/>
    <mergeCell ref="A9:I9"/>
    <mergeCell ref="A11:I11"/>
  </mergeCells>
  <phoneticPr fontId="3" type="noConversion"/>
  <pageMargins left="0.63" right="0.2" top="0.59055118110236227" bottom="0.19685039370078741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8"/>
  <sheetViews>
    <sheetView view="pageBreakPreview" topLeftCell="A7" zoomScaleNormal="100" zoomScaleSheetLayoutView="90" workbookViewId="0">
      <pane xSplit="1" ySplit="1" topLeftCell="B544" activePane="bottomRight" state="frozen"/>
      <selection activeCell="A7" sqref="A7"/>
      <selection pane="topRight" activeCell="B7" sqref="B7"/>
      <selection pane="bottomLeft" activeCell="A8" sqref="A8"/>
      <selection pane="bottomRight" activeCell="A308" sqref="A308"/>
    </sheetView>
  </sheetViews>
  <sheetFormatPr defaultRowHeight="23.25"/>
  <cols>
    <col min="1" max="1" width="64" style="1" customWidth="1"/>
    <col min="2" max="2" width="11.28515625" style="4" customWidth="1"/>
    <col min="3" max="3" width="11.5703125" style="4" customWidth="1"/>
    <col min="4" max="4" width="12.85546875" style="4" customWidth="1"/>
    <col min="5" max="6" width="12.42578125" style="4" customWidth="1"/>
    <col min="7" max="7" width="9.85546875" style="4" customWidth="1"/>
    <col min="8" max="8" width="12.85546875" style="4" customWidth="1"/>
    <col min="9" max="9" width="23.5703125" style="1" customWidth="1"/>
    <col min="10" max="16384" width="9.140625" style="1"/>
  </cols>
  <sheetData>
    <row r="1" spans="1:8" ht="26.25" customHeight="1">
      <c r="A1" s="384" t="s">
        <v>1128</v>
      </c>
      <c r="B1" s="384"/>
      <c r="C1" s="384"/>
      <c r="D1" s="384"/>
      <c r="E1" s="384"/>
      <c r="F1" s="384"/>
      <c r="G1" s="384"/>
      <c r="H1" s="384"/>
    </row>
    <row r="2" spans="1:8" ht="27" customHeight="1">
      <c r="A2" s="384" t="s">
        <v>955</v>
      </c>
      <c r="B2" s="384"/>
      <c r="C2" s="384"/>
      <c r="D2" s="384"/>
      <c r="E2" s="384"/>
      <c r="F2" s="384"/>
      <c r="G2" s="384"/>
      <c r="H2" s="384"/>
    </row>
    <row r="3" spans="1:8">
      <c r="A3" s="384" t="s">
        <v>1213</v>
      </c>
      <c r="B3" s="384"/>
      <c r="C3" s="384"/>
      <c r="D3" s="384"/>
      <c r="E3" s="384"/>
      <c r="F3" s="384"/>
      <c r="G3" s="384"/>
      <c r="H3" s="384"/>
    </row>
    <row r="4" spans="1:8">
      <c r="A4" s="384" t="s">
        <v>472</v>
      </c>
      <c r="B4" s="384"/>
      <c r="C4" s="384"/>
      <c r="D4" s="384"/>
      <c r="E4" s="384"/>
      <c r="F4" s="384"/>
      <c r="G4" s="384"/>
      <c r="H4" s="384"/>
    </row>
    <row r="5" spans="1:8">
      <c r="A5" s="257"/>
      <c r="B5" s="257"/>
      <c r="C5" s="257"/>
      <c r="D5" s="257"/>
      <c r="E5" s="257"/>
      <c r="F5" s="257"/>
      <c r="G5" s="257"/>
      <c r="H5" s="257"/>
    </row>
    <row r="6" spans="1:8">
      <c r="A6" s="249"/>
      <c r="B6" s="425" t="s">
        <v>1577</v>
      </c>
      <c r="C6" s="425"/>
      <c r="D6" s="425"/>
      <c r="E6" s="425"/>
      <c r="F6" s="426" t="s">
        <v>19</v>
      </c>
      <c r="G6" s="427"/>
      <c r="H6" s="428"/>
    </row>
    <row r="7" spans="1:8" ht="61.5" customHeight="1">
      <c r="A7" s="250"/>
      <c r="B7" s="252" t="s">
        <v>1703</v>
      </c>
      <c r="C7" s="252" t="s">
        <v>1030</v>
      </c>
      <c r="D7" s="252" t="s">
        <v>1031</v>
      </c>
      <c r="E7" s="252" t="s">
        <v>1032</v>
      </c>
      <c r="F7" s="252" t="s">
        <v>1032</v>
      </c>
      <c r="G7" s="251" t="s">
        <v>1129</v>
      </c>
      <c r="H7" s="252" t="s">
        <v>73</v>
      </c>
    </row>
    <row r="8" spans="1:8">
      <c r="A8" s="179" t="s">
        <v>1012</v>
      </c>
      <c r="B8" s="183"/>
      <c r="C8" s="183"/>
      <c r="D8" s="183"/>
      <c r="E8" s="183"/>
      <c r="F8" s="183"/>
      <c r="G8" s="183"/>
      <c r="H8" s="183"/>
    </row>
    <row r="9" spans="1:8">
      <c r="A9" s="179" t="s">
        <v>596</v>
      </c>
      <c r="B9" s="183"/>
      <c r="C9" s="139"/>
      <c r="D9" s="138"/>
      <c r="E9" s="138"/>
      <c r="F9" s="138"/>
      <c r="G9" s="183"/>
      <c r="H9" s="183"/>
    </row>
    <row r="10" spans="1:8">
      <c r="A10" s="179" t="s">
        <v>1130</v>
      </c>
      <c r="B10" s="183"/>
      <c r="C10" s="139"/>
      <c r="D10" s="138"/>
      <c r="E10" s="138"/>
      <c r="F10" s="138"/>
      <c r="G10" s="183"/>
      <c r="H10" s="183"/>
    </row>
    <row r="11" spans="1:8">
      <c r="A11" s="179" t="s">
        <v>1249</v>
      </c>
      <c r="B11" s="183"/>
      <c r="C11" s="139"/>
      <c r="D11" s="138"/>
      <c r="E11" s="138"/>
      <c r="F11" s="138"/>
      <c r="G11" s="183"/>
      <c r="H11" s="183"/>
    </row>
    <row r="12" spans="1:8">
      <c r="A12" s="179" t="s">
        <v>1250</v>
      </c>
      <c r="B12" s="183"/>
      <c r="C12" s="138"/>
      <c r="D12" s="267"/>
      <c r="E12" s="267"/>
      <c r="F12" s="267"/>
      <c r="G12" s="313"/>
      <c r="H12" s="183"/>
    </row>
    <row r="13" spans="1:8">
      <c r="A13" s="180" t="s">
        <v>1131</v>
      </c>
      <c r="B13" s="183">
        <v>223600</v>
      </c>
      <c r="C13" s="267">
        <v>206400</v>
      </c>
      <c r="D13" s="267">
        <v>416348</v>
      </c>
      <c r="E13" s="267">
        <v>413200</v>
      </c>
      <c r="F13" s="267">
        <v>495840</v>
      </c>
      <c r="G13" s="313">
        <f>SUM(H13-E13)*100/E13</f>
        <v>20</v>
      </c>
      <c r="H13" s="183">
        <v>495840</v>
      </c>
    </row>
    <row r="14" spans="1:8" ht="25.5" customHeight="1">
      <c r="A14" s="255" t="s">
        <v>925</v>
      </c>
      <c r="B14" s="183">
        <v>41600</v>
      </c>
      <c r="C14" s="267">
        <v>38400</v>
      </c>
      <c r="D14" s="267">
        <v>32343</v>
      </c>
      <c r="E14" s="267">
        <v>32000</v>
      </c>
      <c r="F14" s="267">
        <v>38400</v>
      </c>
      <c r="G14" s="313">
        <f>SUM(H14-E14)*100/E14</f>
        <v>20</v>
      </c>
      <c r="H14" s="183">
        <v>38400</v>
      </c>
    </row>
    <row r="15" spans="1:8">
      <c r="A15" s="180" t="s">
        <v>922</v>
      </c>
      <c r="B15" s="183">
        <v>41600</v>
      </c>
      <c r="C15" s="267">
        <v>38400</v>
      </c>
      <c r="D15" s="267">
        <v>32343</v>
      </c>
      <c r="E15" s="267">
        <v>32000</v>
      </c>
      <c r="F15" s="267">
        <v>38400</v>
      </c>
      <c r="G15" s="313">
        <f>SUM(H15-E15)*100/E15</f>
        <v>20</v>
      </c>
      <c r="H15" s="183">
        <v>38400</v>
      </c>
    </row>
    <row r="16" spans="1:8">
      <c r="A16" s="180" t="s">
        <v>923</v>
      </c>
      <c r="B16" s="183">
        <v>74100</v>
      </c>
      <c r="C16" s="267">
        <v>68400</v>
      </c>
      <c r="D16" s="267">
        <v>65129</v>
      </c>
      <c r="E16" s="267">
        <v>68800</v>
      </c>
      <c r="F16" s="267">
        <v>82560</v>
      </c>
      <c r="G16" s="313">
        <f>SUM(H16-E16)*100/E16</f>
        <v>20.085755813953487</v>
      </c>
      <c r="H16" s="183">
        <v>82619</v>
      </c>
    </row>
    <row r="17" spans="1:9">
      <c r="A17" s="180" t="s">
        <v>924</v>
      </c>
      <c r="B17" s="183">
        <v>881790</v>
      </c>
      <c r="C17" s="267">
        <v>810063</v>
      </c>
      <c r="D17" s="267">
        <v>1014276</v>
      </c>
      <c r="E17" s="267">
        <v>953500</v>
      </c>
      <c r="F17" s="267">
        <v>1144200</v>
      </c>
      <c r="G17" s="313">
        <f>SUM(H17-E17)*100/E17</f>
        <v>20</v>
      </c>
      <c r="H17" s="183">
        <v>1144200</v>
      </c>
    </row>
    <row r="18" spans="1:9">
      <c r="A18" s="215" t="s">
        <v>926</v>
      </c>
      <c r="B18" s="193">
        <f>SUM(B13:B17)</f>
        <v>1262690</v>
      </c>
      <c r="C18" s="193">
        <f>SUM(C13:C17)</f>
        <v>1161663</v>
      </c>
      <c r="D18" s="193">
        <f>SUM(D13:D17)</f>
        <v>1560439</v>
      </c>
      <c r="E18" s="193">
        <f>SUM(E13:E17)</f>
        <v>1499500</v>
      </c>
      <c r="F18" s="193">
        <f>SUM(F13:F17)</f>
        <v>1799400</v>
      </c>
      <c r="G18" s="183"/>
      <c r="H18" s="193">
        <f>SUM(H13:H17)</f>
        <v>1799459</v>
      </c>
    </row>
    <row r="19" spans="1:9" ht="23.45" customHeight="1">
      <c r="A19" s="179" t="s">
        <v>713</v>
      </c>
      <c r="B19" s="183"/>
      <c r="C19" s="138"/>
      <c r="D19" s="138"/>
      <c r="E19" s="138"/>
      <c r="F19" s="138"/>
      <c r="G19" s="183"/>
      <c r="H19" s="183"/>
    </row>
    <row r="20" spans="1:9" ht="23.45" customHeight="1">
      <c r="A20" s="180" t="s">
        <v>524</v>
      </c>
      <c r="B20" s="183">
        <v>572304</v>
      </c>
      <c r="C20" s="267">
        <v>554665</v>
      </c>
      <c r="D20" s="267">
        <v>820146</v>
      </c>
      <c r="E20" s="267">
        <v>890997</v>
      </c>
      <c r="F20" s="267">
        <v>1206920</v>
      </c>
      <c r="G20" s="313">
        <f>SUM(H20-E20)*100/E20</f>
        <v>38.55938908885215</v>
      </c>
      <c r="H20" s="183">
        <v>1234560</v>
      </c>
    </row>
    <row r="21" spans="1:9">
      <c r="A21" s="180" t="s">
        <v>1621</v>
      </c>
      <c r="B21" s="267">
        <v>195200</v>
      </c>
      <c r="C21" s="267">
        <v>40200</v>
      </c>
      <c r="D21" s="267">
        <v>204452</v>
      </c>
      <c r="E21" s="267">
        <v>101290</v>
      </c>
      <c r="F21" s="267">
        <v>502800</v>
      </c>
      <c r="G21" s="313">
        <f>SUM(H21-E21)*100/E21</f>
        <v>303.87007601935039</v>
      </c>
      <c r="H21" s="183">
        <v>409080</v>
      </c>
    </row>
    <row r="22" spans="1:9">
      <c r="A22" s="103" t="s">
        <v>954</v>
      </c>
      <c r="B22" s="267">
        <v>39290</v>
      </c>
      <c r="C22" s="267">
        <v>42000</v>
      </c>
      <c r="D22" s="267">
        <v>35000</v>
      </c>
      <c r="E22" s="267">
        <v>56723</v>
      </c>
      <c r="F22" s="267">
        <v>42000</v>
      </c>
      <c r="G22" s="313">
        <f>SUM(H22-E22)*100/E22</f>
        <v>166.55853886430549</v>
      </c>
      <c r="H22" s="183">
        <v>151200</v>
      </c>
      <c r="I22" s="369">
        <f>SUM(E557)</f>
        <v>366040</v>
      </c>
    </row>
    <row r="23" spans="1:9">
      <c r="A23" s="103" t="s">
        <v>1619</v>
      </c>
      <c r="B23" s="267">
        <v>0</v>
      </c>
      <c r="C23" s="267">
        <v>0</v>
      </c>
      <c r="D23" s="267">
        <v>0</v>
      </c>
      <c r="E23" s="267">
        <v>0</v>
      </c>
      <c r="F23" s="267">
        <v>0</v>
      </c>
      <c r="G23" s="313">
        <v>100</v>
      </c>
      <c r="H23" s="183">
        <v>67200</v>
      </c>
      <c r="I23" s="369">
        <f>SUM(E27,E107,E186,E316)</f>
        <v>3972710</v>
      </c>
    </row>
    <row r="24" spans="1:9">
      <c r="A24" s="103" t="s">
        <v>918</v>
      </c>
      <c r="B24" s="267">
        <v>183460</v>
      </c>
      <c r="C24" s="267">
        <v>161040</v>
      </c>
      <c r="D24" s="267">
        <v>93780</v>
      </c>
      <c r="E24" s="267">
        <v>87450</v>
      </c>
      <c r="F24" s="267">
        <v>99120</v>
      </c>
      <c r="G24" s="313">
        <f>SUM(H24-E24)*100/E24</f>
        <v>17.873070325900514</v>
      </c>
      <c r="H24" s="183">
        <v>103080</v>
      </c>
      <c r="I24" s="369">
        <f>SUM(E75,E139,E158,E173,E225,E258,E303,E337,E362,E415,E450,E480,E511,E524,E536,)</f>
        <v>3835401</v>
      </c>
    </row>
    <row r="25" spans="1:9">
      <c r="A25" s="103" t="s">
        <v>1620</v>
      </c>
      <c r="B25" s="267">
        <v>36000</v>
      </c>
      <c r="C25" s="267">
        <v>36000</v>
      </c>
      <c r="D25" s="267">
        <v>30000</v>
      </c>
      <c r="E25" s="267">
        <v>16500</v>
      </c>
      <c r="F25" s="267">
        <v>48000</v>
      </c>
      <c r="G25" s="313">
        <f>SUM(H25-E25)*100/E25</f>
        <v>190.90909090909091</v>
      </c>
      <c r="H25" s="183">
        <v>48000</v>
      </c>
      <c r="I25" s="369">
        <f>SUM(E95,)</f>
        <v>40000</v>
      </c>
    </row>
    <row r="26" spans="1:9">
      <c r="A26" s="215" t="s">
        <v>927</v>
      </c>
      <c r="B26" s="193">
        <f>SUM(B20:B25)</f>
        <v>1026254</v>
      </c>
      <c r="C26" s="193">
        <f>SUM(C20:C25)</f>
        <v>833905</v>
      </c>
      <c r="D26" s="193">
        <f>SUM(D20:D25)</f>
        <v>1183378</v>
      </c>
      <c r="E26" s="193">
        <f>SUM(E20:E25)</f>
        <v>1152960</v>
      </c>
      <c r="F26" s="193">
        <f>SUM(F20:F25)</f>
        <v>1898840</v>
      </c>
      <c r="G26" s="183"/>
      <c r="H26" s="193">
        <f>SUM(H20:H25)</f>
        <v>2013120</v>
      </c>
      <c r="I26" s="369">
        <f>SUM(E83,E264,E281,E464,E489,)</f>
        <v>1175500</v>
      </c>
    </row>
    <row r="27" spans="1:9">
      <c r="A27" s="215" t="s">
        <v>1191</v>
      </c>
      <c r="B27" s="193">
        <f>SUM(B18,B26)</f>
        <v>2288944</v>
      </c>
      <c r="C27" s="193">
        <f>SUM(C18,C26)</f>
        <v>1995568</v>
      </c>
      <c r="D27" s="193">
        <f>SUM(D18,D26)</f>
        <v>2743817</v>
      </c>
      <c r="E27" s="193">
        <f>SUM(E18,E26)</f>
        <v>2652460</v>
      </c>
      <c r="F27" s="193">
        <f>SUM(F18,F26)</f>
        <v>3698240</v>
      </c>
      <c r="G27" s="183"/>
      <c r="H27" s="193">
        <f>SUM(H18,H26)</f>
        <v>3812579</v>
      </c>
      <c r="I27" s="369">
        <f>SUM(I22:I26)</f>
        <v>9389651</v>
      </c>
    </row>
    <row r="28" spans="1:9">
      <c r="A28" s="179" t="s">
        <v>956</v>
      </c>
      <c r="B28" s="281"/>
      <c r="C28" s="281"/>
      <c r="D28" s="281"/>
      <c r="E28" s="281"/>
      <c r="F28" s="281"/>
      <c r="G28" s="281"/>
      <c r="H28" s="183"/>
    </row>
    <row r="29" spans="1:9">
      <c r="A29" s="106" t="s">
        <v>714</v>
      </c>
      <c r="B29" s="281"/>
      <c r="C29" s="281"/>
      <c r="D29" s="281"/>
      <c r="E29" s="281"/>
      <c r="F29" s="281"/>
      <c r="G29" s="281"/>
      <c r="H29" s="183"/>
    </row>
    <row r="30" spans="1:9">
      <c r="A30" s="179" t="s">
        <v>715</v>
      </c>
      <c r="B30" s="281"/>
      <c r="C30" s="281"/>
      <c r="D30" s="281"/>
      <c r="E30" s="281"/>
      <c r="F30" s="281"/>
      <c r="G30" s="281"/>
      <c r="H30" s="183"/>
    </row>
    <row r="31" spans="1:9" ht="44.25">
      <c r="A31" s="258" t="s">
        <v>892</v>
      </c>
      <c r="B31" s="282"/>
      <c r="C31" s="282"/>
      <c r="D31" s="282"/>
      <c r="E31" s="282"/>
      <c r="F31" s="282"/>
      <c r="G31" s="335"/>
      <c r="H31" s="282"/>
    </row>
    <row r="32" spans="1:9" ht="24.6" customHeight="1">
      <c r="A32" s="258" t="s">
        <v>893</v>
      </c>
      <c r="B32" s="282">
        <v>0</v>
      </c>
      <c r="C32" s="282">
        <v>13220</v>
      </c>
      <c r="D32" s="282">
        <v>26000</v>
      </c>
      <c r="E32" s="282">
        <v>13400</v>
      </c>
      <c r="F32" s="282">
        <v>30000</v>
      </c>
      <c r="G32" s="335">
        <f t="shared" ref="G32:G37" si="0">SUM(H32-E32)*100/E32</f>
        <v>123.88059701492537</v>
      </c>
      <c r="H32" s="282">
        <v>30000</v>
      </c>
    </row>
    <row r="33" spans="1:8">
      <c r="A33" s="258" t="s">
        <v>894</v>
      </c>
      <c r="B33" s="282">
        <v>182907</v>
      </c>
      <c r="C33" s="347">
        <v>220417</v>
      </c>
      <c r="D33" s="347">
        <v>235446</v>
      </c>
      <c r="E33" s="282">
        <v>0</v>
      </c>
      <c r="F33" s="282">
        <v>220000</v>
      </c>
      <c r="G33" s="335">
        <v>100</v>
      </c>
      <c r="H33" s="282">
        <v>350000</v>
      </c>
    </row>
    <row r="34" spans="1:8">
      <c r="A34" s="103" t="s">
        <v>1162</v>
      </c>
      <c r="B34" s="183">
        <v>24000</v>
      </c>
      <c r="C34" s="183">
        <v>46780</v>
      </c>
      <c r="D34" s="183">
        <v>28140</v>
      </c>
      <c r="E34" s="183">
        <v>420</v>
      </c>
      <c r="F34" s="183">
        <v>45000</v>
      </c>
      <c r="G34" s="335">
        <f t="shared" si="0"/>
        <v>4661.9047619047615</v>
      </c>
      <c r="H34" s="183">
        <v>20000</v>
      </c>
    </row>
    <row r="35" spans="1:8" ht="23.45" customHeight="1">
      <c r="A35" s="188" t="s">
        <v>257</v>
      </c>
      <c r="B35" s="183">
        <v>16000</v>
      </c>
      <c r="C35" s="183">
        <v>22000</v>
      </c>
      <c r="D35" s="183">
        <v>22000</v>
      </c>
      <c r="E35" s="183">
        <v>39700</v>
      </c>
      <c r="F35" s="183">
        <v>36000</v>
      </c>
      <c r="G35" s="335">
        <f t="shared" si="0"/>
        <v>51.133501259445843</v>
      </c>
      <c r="H35" s="183">
        <v>60000</v>
      </c>
    </row>
    <row r="36" spans="1:8" ht="23.45" customHeight="1">
      <c r="A36" s="188" t="s">
        <v>1163</v>
      </c>
      <c r="B36" s="183">
        <v>1702</v>
      </c>
      <c r="C36" s="183">
        <v>0</v>
      </c>
      <c r="D36" s="183">
        <v>7608</v>
      </c>
      <c r="E36" s="183">
        <v>8676</v>
      </c>
      <c r="F36" s="183">
        <v>20000</v>
      </c>
      <c r="G36" s="335">
        <f t="shared" si="0"/>
        <v>153.57307514983864</v>
      </c>
      <c r="H36" s="183">
        <v>22000</v>
      </c>
    </row>
    <row r="37" spans="1:8" ht="22.15" customHeight="1">
      <c r="A37" s="188" t="s">
        <v>1164</v>
      </c>
      <c r="B37" s="183">
        <v>0</v>
      </c>
      <c r="C37" s="183">
        <v>11627</v>
      </c>
      <c r="D37" s="183">
        <v>33214</v>
      </c>
      <c r="E37" s="183">
        <v>23219</v>
      </c>
      <c r="F37" s="183">
        <v>50000</v>
      </c>
      <c r="G37" s="335">
        <f t="shared" si="0"/>
        <v>-13.863646151858392</v>
      </c>
      <c r="H37" s="183">
        <v>20000</v>
      </c>
    </row>
    <row r="38" spans="1:8" ht="23.45" customHeight="1">
      <c r="A38" s="182" t="s">
        <v>1506</v>
      </c>
      <c r="B38" s="193">
        <f>SUM(B32:B37)</f>
        <v>224609</v>
      </c>
      <c r="C38" s="193">
        <f>SUM(C32:C37)</f>
        <v>314044</v>
      </c>
      <c r="D38" s="193">
        <f>SUM(D32:D37)</f>
        <v>352408</v>
      </c>
      <c r="E38" s="193">
        <f>SUM(E32:E37)</f>
        <v>85415</v>
      </c>
      <c r="F38" s="193">
        <f>SUM(F32:F37)</f>
        <v>401000</v>
      </c>
      <c r="G38" s="193"/>
      <c r="H38" s="193">
        <f>SUM(H32:H37)</f>
        <v>502000</v>
      </c>
    </row>
    <row r="39" spans="1:8">
      <c r="A39" s="179" t="s">
        <v>716</v>
      </c>
      <c r="B39" s="183"/>
      <c r="C39" s="183"/>
      <c r="D39" s="183"/>
      <c r="E39" s="183"/>
      <c r="F39" s="183"/>
      <c r="G39" s="183"/>
      <c r="H39" s="183"/>
    </row>
    <row r="40" spans="1:8">
      <c r="A40" s="254" t="s">
        <v>274</v>
      </c>
      <c r="B40" s="183"/>
      <c r="C40" s="183"/>
      <c r="D40" s="183"/>
      <c r="E40" s="183"/>
      <c r="F40" s="183"/>
      <c r="G40" s="183"/>
      <c r="H40" s="183"/>
    </row>
    <row r="41" spans="1:8">
      <c r="A41" s="222" t="s">
        <v>275</v>
      </c>
      <c r="B41" s="183">
        <v>450000</v>
      </c>
      <c r="C41" s="183">
        <v>262773</v>
      </c>
      <c r="D41" s="183">
        <v>334326</v>
      </c>
      <c r="E41" s="183">
        <v>314886</v>
      </c>
      <c r="F41" s="183">
        <v>290000</v>
      </c>
      <c r="G41" s="313">
        <f>SUM(H41-E41)*100/E41</f>
        <v>-36.484950108928309</v>
      </c>
      <c r="H41" s="183">
        <v>200000</v>
      </c>
    </row>
    <row r="42" spans="1:8">
      <c r="A42" s="188" t="s">
        <v>278</v>
      </c>
      <c r="B42" s="183">
        <v>55000</v>
      </c>
      <c r="C42" s="183">
        <v>204450</v>
      </c>
      <c r="D42" s="183">
        <v>114200</v>
      </c>
      <c r="E42" s="183">
        <v>108400</v>
      </c>
      <c r="F42" s="183">
        <v>150000</v>
      </c>
      <c r="G42" s="313">
        <f>SUM(H42-E42)*100/E42</f>
        <v>-14.206642066420665</v>
      </c>
      <c r="H42" s="183">
        <v>93000</v>
      </c>
    </row>
    <row r="43" spans="1:8">
      <c r="A43" s="188" t="s">
        <v>279</v>
      </c>
      <c r="B43" s="265">
        <v>15000</v>
      </c>
      <c r="C43" s="265">
        <v>2200</v>
      </c>
      <c r="D43" s="265">
        <v>5000</v>
      </c>
      <c r="E43" s="265">
        <v>0</v>
      </c>
      <c r="F43" s="265">
        <v>5000</v>
      </c>
      <c r="G43" s="313">
        <v>100</v>
      </c>
      <c r="H43" s="265">
        <v>5000</v>
      </c>
    </row>
    <row r="44" spans="1:8">
      <c r="A44" s="254" t="s">
        <v>276</v>
      </c>
      <c r="B44" s="265">
        <v>0</v>
      </c>
      <c r="C44" s="265">
        <v>0</v>
      </c>
      <c r="D44" s="265">
        <v>0</v>
      </c>
      <c r="E44" s="265">
        <v>0</v>
      </c>
      <c r="F44" s="265">
        <v>30000</v>
      </c>
      <c r="G44" s="313">
        <v>100</v>
      </c>
      <c r="H44" s="265">
        <v>30000</v>
      </c>
    </row>
    <row r="45" spans="1:8">
      <c r="A45" s="222" t="s">
        <v>277</v>
      </c>
      <c r="B45" s="265"/>
      <c r="C45" s="265"/>
      <c r="D45" s="265"/>
      <c r="E45" s="265"/>
      <c r="F45" s="265"/>
      <c r="G45" s="265"/>
      <c r="H45" s="265"/>
    </row>
    <row r="46" spans="1:8">
      <c r="A46" s="188" t="s">
        <v>545</v>
      </c>
      <c r="B46" s="265">
        <v>18200</v>
      </c>
      <c r="C46" s="265">
        <v>15300</v>
      </c>
      <c r="D46" s="265">
        <v>16657</v>
      </c>
      <c r="E46" s="265">
        <v>10400</v>
      </c>
      <c r="F46" s="265">
        <v>20000</v>
      </c>
      <c r="G46" s="313">
        <f>SUM(H46-E46)*100/E46</f>
        <v>-3.8461538461538463</v>
      </c>
      <c r="H46" s="265">
        <v>10000</v>
      </c>
    </row>
    <row r="47" spans="1:8" ht="44.25">
      <c r="A47" s="259" t="s">
        <v>546</v>
      </c>
      <c r="B47" s="284">
        <v>30000</v>
      </c>
      <c r="C47" s="284">
        <f>11400+9900</f>
        <v>21300</v>
      </c>
      <c r="D47" s="284">
        <v>17700</v>
      </c>
      <c r="E47" s="284">
        <v>4675</v>
      </c>
      <c r="F47" s="284">
        <v>20000</v>
      </c>
      <c r="G47" s="335">
        <f>SUM(H47-E47)*100/E47</f>
        <v>220.85561497326202</v>
      </c>
      <c r="H47" s="284">
        <v>15000</v>
      </c>
    </row>
    <row r="48" spans="1:8">
      <c r="A48" s="222" t="s">
        <v>547</v>
      </c>
      <c r="B48" s="265">
        <v>0</v>
      </c>
      <c r="C48" s="265">
        <v>10310</v>
      </c>
      <c r="D48" s="265">
        <v>5000</v>
      </c>
      <c r="E48" s="265">
        <v>5000</v>
      </c>
      <c r="F48" s="265">
        <v>10000</v>
      </c>
      <c r="G48" s="313">
        <f>SUM(H48-E48)*100/E48</f>
        <v>0</v>
      </c>
      <c r="H48" s="265">
        <v>5000</v>
      </c>
    </row>
    <row r="49" spans="1:8">
      <c r="A49" s="103" t="s">
        <v>548</v>
      </c>
      <c r="B49" s="265">
        <v>0</v>
      </c>
      <c r="C49" s="265">
        <v>0</v>
      </c>
      <c r="D49" s="265">
        <v>0</v>
      </c>
      <c r="E49" s="265">
        <v>1080</v>
      </c>
      <c r="F49" s="265">
        <v>0</v>
      </c>
      <c r="G49" s="313">
        <f>SUM(H49-E49)*100/E49</f>
        <v>177.77777777777777</v>
      </c>
      <c r="H49" s="265">
        <v>3000</v>
      </c>
    </row>
    <row r="50" spans="1:8" ht="48" customHeight="1">
      <c r="A50" s="258" t="s">
        <v>544</v>
      </c>
      <c r="B50" s="265"/>
      <c r="C50" s="265"/>
      <c r="D50" s="265"/>
      <c r="E50" s="265"/>
      <c r="F50" s="265"/>
      <c r="G50" s="265"/>
      <c r="H50" s="284"/>
    </row>
    <row r="51" spans="1:8" ht="23.45" customHeight="1">
      <c r="A51" s="103" t="s">
        <v>1636</v>
      </c>
      <c r="B51" s="265">
        <v>55200</v>
      </c>
      <c r="C51" s="265">
        <v>147574</v>
      </c>
      <c r="D51" s="265">
        <v>120848</v>
      </c>
      <c r="E51" s="265">
        <v>140676</v>
      </c>
      <c r="F51" s="265">
        <v>150000</v>
      </c>
      <c r="G51" s="313">
        <f>SUM(H51-E51)*100/E51</f>
        <v>6.6279962466945319</v>
      </c>
      <c r="H51" s="265">
        <v>150000</v>
      </c>
    </row>
    <row r="52" spans="1:8" ht="23.45" customHeight="1">
      <c r="A52" s="103" t="s">
        <v>1637</v>
      </c>
      <c r="B52" s="265">
        <v>0</v>
      </c>
      <c r="C52" s="265">
        <v>95831</v>
      </c>
      <c r="D52" s="265">
        <v>261400</v>
      </c>
      <c r="E52" s="265">
        <v>0</v>
      </c>
      <c r="F52" s="265">
        <v>100000</v>
      </c>
      <c r="G52" s="313">
        <v>100</v>
      </c>
      <c r="H52" s="265">
        <v>50000</v>
      </c>
    </row>
    <row r="53" spans="1:8" ht="49.5" customHeight="1">
      <c r="A53" s="258" t="s">
        <v>549</v>
      </c>
      <c r="B53" s="284">
        <v>150000</v>
      </c>
      <c r="C53" s="284">
        <v>299040</v>
      </c>
      <c r="D53" s="284">
        <v>116340</v>
      </c>
      <c r="E53" s="284">
        <v>328645</v>
      </c>
      <c r="F53" s="284">
        <v>200000</v>
      </c>
      <c r="G53" s="335">
        <f>SUM(H53-E53)*100/E53</f>
        <v>-54.35804591580581</v>
      </c>
      <c r="H53" s="284">
        <v>150000</v>
      </c>
    </row>
    <row r="54" spans="1:8" ht="23.45" customHeight="1">
      <c r="A54" s="103" t="s">
        <v>1638</v>
      </c>
      <c r="B54" s="265">
        <v>0</v>
      </c>
      <c r="C54" s="265">
        <v>0</v>
      </c>
      <c r="D54" s="265">
        <v>0</v>
      </c>
      <c r="E54" s="265">
        <v>0</v>
      </c>
      <c r="F54" s="265">
        <v>15000</v>
      </c>
      <c r="G54" s="313">
        <v>100</v>
      </c>
      <c r="H54" s="265">
        <v>30000</v>
      </c>
    </row>
    <row r="55" spans="1:8" ht="23.45" customHeight="1">
      <c r="A55" s="103" t="s">
        <v>1639</v>
      </c>
      <c r="B55" s="265"/>
      <c r="C55" s="265"/>
      <c r="D55" s="265"/>
      <c r="E55" s="265"/>
      <c r="F55" s="261"/>
      <c r="G55" s="261"/>
      <c r="H55" s="265"/>
    </row>
    <row r="56" spans="1:8" ht="23.45" customHeight="1">
      <c r="A56" s="222" t="s">
        <v>717</v>
      </c>
      <c r="B56" s="265">
        <v>98000</v>
      </c>
      <c r="C56" s="265">
        <v>130923</v>
      </c>
      <c r="D56" s="265">
        <v>181775</v>
      </c>
      <c r="E56" s="265">
        <v>26769</v>
      </c>
      <c r="F56" s="265">
        <v>100000</v>
      </c>
      <c r="G56" s="313">
        <f>SUM(H56-E56)*100/E56</f>
        <v>273.56643879113898</v>
      </c>
      <c r="H56" s="265">
        <v>100000</v>
      </c>
    </row>
    <row r="57" spans="1:8" ht="23.45" customHeight="1">
      <c r="A57" s="182" t="s">
        <v>834</v>
      </c>
      <c r="B57" s="329">
        <f>SUM(B41:B56)</f>
        <v>871400</v>
      </c>
      <c r="C57" s="329">
        <f>SUM(C41:C56)</f>
        <v>1189701</v>
      </c>
      <c r="D57" s="329">
        <f>SUM(D41:D56)</f>
        <v>1173246</v>
      </c>
      <c r="E57" s="329">
        <f>SUM(E41:E56)</f>
        <v>940531</v>
      </c>
      <c r="F57" s="329">
        <f>SUM(F41:F56)</f>
        <v>1090000</v>
      </c>
      <c r="G57" s="328"/>
      <c r="H57" s="329">
        <f>SUM(H41:H56)</f>
        <v>841000</v>
      </c>
    </row>
    <row r="58" spans="1:8" ht="23.45" customHeight="1">
      <c r="A58" s="221" t="s">
        <v>718</v>
      </c>
      <c r="B58" s="261"/>
      <c r="C58" s="261"/>
      <c r="D58" s="261"/>
      <c r="E58" s="261"/>
      <c r="F58" s="261"/>
      <c r="G58" s="261"/>
      <c r="H58" s="265"/>
    </row>
    <row r="59" spans="1:8" ht="23.45" customHeight="1">
      <c r="A59" s="188" t="s">
        <v>1640</v>
      </c>
      <c r="B59" s="265">
        <v>81242</v>
      </c>
      <c r="C59" s="265">
        <v>79619</v>
      </c>
      <c r="D59" s="265">
        <v>65095</v>
      </c>
      <c r="E59" s="265">
        <v>33871</v>
      </c>
      <c r="F59" s="265">
        <v>60000</v>
      </c>
      <c r="G59" s="313">
        <f>SUM(H59-E59)*100/E59</f>
        <v>18.095125623689881</v>
      </c>
      <c r="H59" s="265">
        <v>40000</v>
      </c>
    </row>
    <row r="60" spans="1:8" ht="23.45" customHeight="1">
      <c r="A60" s="254" t="s">
        <v>1169</v>
      </c>
      <c r="B60" s="265">
        <v>2020</v>
      </c>
      <c r="C60" s="265">
        <v>2100</v>
      </c>
      <c r="D60" s="265">
        <v>9418</v>
      </c>
      <c r="E60" s="265">
        <v>6843</v>
      </c>
      <c r="F60" s="265">
        <v>30000</v>
      </c>
      <c r="G60" s="313">
        <f>SUM(H60-E60)*100/E60</f>
        <v>338.40420868040331</v>
      </c>
      <c r="H60" s="265">
        <v>30000</v>
      </c>
    </row>
    <row r="61" spans="1:8" ht="23.45" customHeight="1">
      <c r="A61" s="254" t="s">
        <v>1170</v>
      </c>
      <c r="B61" s="265">
        <v>0</v>
      </c>
      <c r="C61" s="265">
        <v>16000</v>
      </c>
      <c r="D61" s="265">
        <v>0</v>
      </c>
      <c r="E61" s="265">
        <v>0</v>
      </c>
      <c r="F61" s="265">
        <v>50000</v>
      </c>
      <c r="G61" s="313">
        <v>100</v>
      </c>
      <c r="H61" s="265">
        <v>50000</v>
      </c>
    </row>
    <row r="62" spans="1:8" ht="23.45" customHeight="1">
      <c r="A62" s="254" t="s">
        <v>1171</v>
      </c>
      <c r="B62" s="265">
        <v>151549</v>
      </c>
      <c r="C62" s="265">
        <v>77698</v>
      </c>
      <c r="D62" s="265">
        <v>94890</v>
      </c>
      <c r="E62" s="265">
        <v>71370</v>
      </c>
      <c r="F62" s="265">
        <v>100000</v>
      </c>
      <c r="G62" s="313">
        <f>SUM(H62-E62)*100/E62</f>
        <v>110.17234131988231</v>
      </c>
      <c r="H62" s="265">
        <v>150000</v>
      </c>
    </row>
    <row r="63" spans="1:8" ht="23.45" customHeight="1">
      <c r="A63" s="254" t="s">
        <v>1172</v>
      </c>
      <c r="B63" s="265">
        <v>21700</v>
      </c>
      <c r="C63" s="265">
        <v>24698</v>
      </c>
      <c r="D63" s="265">
        <v>84631</v>
      </c>
      <c r="E63" s="265">
        <v>1081</v>
      </c>
      <c r="F63" s="265">
        <v>42000</v>
      </c>
      <c r="G63" s="313">
        <f>SUM(H63-E63)*100/E63</f>
        <v>2675.2081406105458</v>
      </c>
      <c r="H63" s="265">
        <v>30000</v>
      </c>
    </row>
    <row r="64" spans="1:8" ht="25.9" customHeight="1">
      <c r="A64" s="180" t="s">
        <v>1173</v>
      </c>
      <c r="B64" s="265"/>
      <c r="C64" s="265">
        <v>4000</v>
      </c>
      <c r="D64" s="265">
        <v>0</v>
      </c>
      <c r="E64" s="265">
        <v>2900</v>
      </c>
      <c r="F64" s="265">
        <v>9840</v>
      </c>
      <c r="G64" s="313">
        <f>SUM(H64-E64)*100/E64</f>
        <v>37.931034482758619</v>
      </c>
      <c r="H64" s="265">
        <v>4000</v>
      </c>
    </row>
    <row r="65" spans="1:8">
      <c r="A65" s="103" t="s">
        <v>1174</v>
      </c>
      <c r="B65" s="265">
        <v>0</v>
      </c>
      <c r="C65" s="265">
        <v>30000</v>
      </c>
      <c r="D65" s="265">
        <v>0</v>
      </c>
      <c r="E65" s="265">
        <v>0</v>
      </c>
      <c r="F65" s="265">
        <v>30000</v>
      </c>
      <c r="G65" s="313">
        <v>100</v>
      </c>
      <c r="H65" s="265">
        <v>30000</v>
      </c>
    </row>
    <row r="66" spans="1:8">
      <c r="A66" s="103" t="s">
        <v>1175</v>
      </c>
      <c r="B66" s="265">
        <v>693</v>
      </c>
      <c r="C66" s="265">
        <v>3702</v>
      </c>
      <c r="D66" s="265">
        <v>1766</v>
      </c>
      <c r="E66" s="265">
        <v>0</v>
      </c>
      <c r="F66" s="265">
        <v>10000</v>
      </c>
      <c r="G66" s="313">
        <v>100</v>
      </c>
      <c r="H66" s="265">
        <v>8000</v>
      </c>
    </row>
    <row r="67" spans="1:8">
      <c r="A67" s="182" t="s">
        <v>1500</v>
      </c>
      <c r="B67" s="329">
        <f>SUM(B59:B66)</f>
        <v>257204</v>
      </c>
      <c r="C67" s="329">
        <f>SUM(C59:C66)</f>
        <v>237817</v>
      </c>
      <c r="D67" s="329">
        <f>SUM(D59:D66)</f>
        <v>255800</v>
      </c>
      <c r="E67" s="329">
        <f>SUM(E59:E66)</f>
        <v>116065</v>
      </c>
      <c r="F67" s="329">
        <f>SUM(F59:F66)</f>
        <v>331840</v>
      </c>
      <c r="G67" s="328"/>
      <c r="H67" s="329">
        <f>SUM(H59:H66)</f>
        <v>342000</v>
      </c>
    </row>
    <row r="68" spans="1:8">
      <c r="A68" s="182" t="s">
        <v>1501</v>
      </c>
      <c r="B68" s="329">
        <f>SUM(B38,B57,B67)</f>
        <v>1353213</v>
      </c>
      <c r="C68" s="329">
        <f>SUM(C38,C57,C67)</f>
        <v>1741562</v>
      </c>
      <c r="D68" s="329">
        <f>SUM(D38,D57,D67)</f>
        <v>1781454</v>
      </c>
      <c r="E68" s="329">
        <f>SUM(E38,E57,E67)</f>
        <v>1142011</v>
      </c>
      <c r="F68" s="329">
        <f>SUM(F38,F57,F67)</f>
        <v>1822840</v>
      </c>
      <c r="G68" s="261"/>
      <c r="H68" s="329">
        <f>SUM(H38,H57,H67)</f>
        <v>1685000</v>
      </c>
    </row>
    <row r="69" spans="1:8">
      <c r="A69" s="106" t="s">
        <v>1176</v>
      </c>
      <c r="B69" s="261"/>
      <c r="C69" s="261"/>
      <c r="D69" s="261"/>
      <c r="E69" s="261"/>
      <c r="F69" s="261"/>
      <c r="G69" s="261"/>
      <c r="H69" s="265"/>
    </row>
    <row r="70" spans="1:8">
      <c r="A70" s="103" t="s">
        <v>1177</v>
      </c>
      <c r="B70" s="265">
        <v>169459</v>
      </c>
      <c r="C70" s="265">
        <v>210625</v>
      </c>
      <c r="D70" s="265">
        <v>290711</v>
      </c>
      <c r="E70" s="265">
        <v>390419</v>
      </c>
      <c r="F70" s="265">
        <v>300000</v>
      </c>
      <c r="G70" s="313">
        <f>SUM(H70-E70)*100/E70</f>
        <v>12.874629564647213</v>
      </c>
      <c r="H70" s="265">
        <v>440684</v>
      </c>
    </row>
    <row r="71" spans="1:8">
      <c r="A71" s="103" t="s">
        <v>256</v>
      </c>
      <c r="B71" s="336">
        <v>2625</v>
      </c>
      <c r="C71" s="336">
        <v>2176</v>
      </c>
      <c r="D71" s="336">
        <v>814</v>
      </c>
      <c r="E71" s="265">
        <v>1012</v>
      </c>
      <c r="F71" s="265">
        <v>5000</v>
      </c>
      <c r="G71" s="313">
        <f>SUM(H71-E71)*100/E71</f>
        <v>394.07114624505931</v>
      </c>
      <c r="H71" s="265">
        <v>5000</v>
      </c>
    </row>
    <row r="72" spans="1:8">
      <c r="A72" s="103" t="s">
        <v>1178</v>
      </c>
      <c r="B72" s="253">
        <v>67331</v>
      </c>
      <c r="C72" s="253">
        <v>73808</v>
      </c>
      <c r="D72" s="253">
        <v>89315</v>
      </c>
      <c r="E72" s="183">
        <v>97005</v>
      </c>
      <c r="F72" s="183">
        <v>130000</v>
      </c>
      <c r="G72" s="313">
        <f>SUM(H72-E72)*100/E72</f>
        <v>23.704963661666923</v>
      </c>
      <c r="H72" s="265">
        <v>120000</v>
      </c>
    </row>
    <row r="73" spans="1:8">
      <c r="A73" s="103" t="s">
        <v>1179</v>
      </c>
      <c r="B73" s="253">
        <v>2321</v>
      </c>
      <c r="C73" s="253">
        <v>11500</v>
      </c>
      <c r="D73" s="253">
        <v>4562</v>
      </c>
      <c r="E73" s="183">
        <v>4800</v>
      </c>
      <c r="F73" s="183">
        <v>8000</v>
      </c>
      <c r="G73" s="313">
        <f>SUM(H73-E73)*100/E73</f>
        <v>66.666666666666671</v>
      </c>
      <c r="H73" s="183">
        <v>8000</v>
      </c>
    </row>
    <row r="74" spans="1:8">
      <c r="A74" s="182" t="s">
        <v>1180</v>
      </c>
      <c r="B74" s="193">
        <f>SUM(B70:B73)</f>
        <v>241736</v>
      </c>
      <c r="C74" s="193">
        <f>SUM(C70:C73)</f>
        <v>298109</v>
      </c>
      <c r="D74" s="193">
        <f>SUM(D70:D73)</f>
        <v>385402</v>
      </c>
      <c r="E74" s="193">
        <f>SUM(E70:E73)</f>
        <v>493236</v>
      </c>
      <c r="F74" s="193">
        <f>SUM(F70:F73)</f>
        <v>443000</v>
      </c>
      <c r="G74" s="193"/>
      <c r="H74" s="193">
        <f>SUM(H70:H73)</f>
        <v>573684</v>
      </c>
    </row>
    <row r="75" spans="1:8">
      <c r="A75" s="182" t="s">
        <v>1194</v>
      </c>
      <c r="B75" s="193">
        <f>SUM(B68,B74)</f>
        <v>1594949</v>
      </c>
      <c r="C75" s="193">
        <f>SUM(C68,C74)</f>
        <v>2039671</v>
      </c>
      <c r="D75" s="193">
        <f>SUM(D68,D74)</f>
        <v>2166856</v>
      </c>
      <c r="E75" s="193">
        <f>SUM(E68,E74)</f>
        <v>1635247</v>
      </c>
      <c r="F75" s="193">
        <f>SUM(F68,F74)</f>
        <v>2265840</v>
      </c>
      <c r="G75" s="193"/>
      <c r="H75" s="193">
        <f>SUM(H68,H74)</f>
        <v>2258684</v>
      </c>
    </row>
    <row r="76" spans="1:8">
      <c r="A76" s="266" t="s">
        <v>1192</v>
      </c>
      <c r="B76" s="106"/>
      <c r="C76" s="139"/>
      <c r="D76" s="139"/>
      <c r="E76" s="139"/>
      <c r="F76" s="138"/>
      <c r="G76" s="183"/>
      <c r="H76" s="183"/>
    </row>
    <row r="77" spans="1:8">
      <c r="A77" s="106" t="s">
        <v>1181</v>
      </c>
      <c r="B77" s="106"/>
      <c r="C77" s="139"/>
      <c r="D77" s="139"/>
      <c r="E77" s="139"/>
      <c r="F77" s="138"/>
      <c r="G77" s="183"/>
      <c r="H77" s="183"/>
    </row>
    <row r="78" spans="1:8">
      <c r="A78" s="103" t="s">
        <v>1182</v>
      </c>
      <c r="B78" s="106"/>
      <c r="C78" s="139"/>
      <c r="D78" s="139"/>
      <c r="E78" s="139"/>
      <c r="F78" s="138"/>
      <c r="G78" s="183"/>
      <c r="H78" s="183"/>
    </row>
    <row r="79" spans="1:8" ht="42">
      <c r="A79" s="324" t="s">
        <v>550</v>
      </c>
      <c r="B79" s="282">
        <v>11000</v>
      </c>
      <c r="C79" s="282">
        <v>11000</v>
      </c>
      <c r="D79" s="282">
        <v>11000</v>
      </c>
      <c r="E79" s="286">
        <v>11000</v>
      </c>
      <c r="F79" s="286">
        <v>11000</v>
      </c>
      <c r="G79" s="335">
        <f>SUM(H79-E79)*100/E79</f>
        <v>9.0909090909090917</v>
      </c>
      <c r="H79" s="282">
        <v>12000</v>
      </c>
    </row>
    <row r="80" spans="1:8">
      <c r="A80" s="188" t="s">
        <v>384</v>
      </c>
      <c r="B80" s="106"/>
      <c r="C80" s="139"/>
      <c r="D80" s="139"/>
      <c r="E80" s="139"/>
      <c r="F80" s="138"/>
      <c r="G80" s="183"/>
      <c r="H80" s="183"/>
    </row>
    <row r="81" spans="1:8" ht="44.25">
      <c r="A81" s="259" t="s">
        <v>551</v>
      </c>
      <c r="B81" s="287">
        <v>0</v>
      </c>
      <c r="C81" s="282">
        <v>0</v>
      </c>
      <c r="D81" s="282">
        <v>9675</v>
      </c>
      <c r="E81" s="286">
        <v>10000</v>
      </c>
      <c r="F81" s="286">
        <v>10000</v>
      </c>
      <c r="G81" s="335">
        <f>SUM(H81-E81)*100/E81</f>
        <v>0</v>
      </c>
      <c r="H81" s="282">
        <v>10000</v>
      </c>
    </row>
    <row r="82" spans="1:8">
      <c r="A82" s="182" t="s">
        <v>1189</v>
      </c>
      <c r="B82" s="193">
        <f>SUM(B79,B81)</f>
        <v>11000</v>
      </c>
      <c r="C82" s="193">
        <f>SUM(C79,C81)</f>
        <v>11000</v>
      </c>
      <c r="D82" s="193">
        <f>SUM(D79,D81)</f>
        <v>20675</v>
      </c>
      <c r="E82" s="193">
        <f>SUM(E79,E81)</f>
        <v>21000</v>
      </c>
      <c r="F82" s="193">
        <f>SUM(F79,F81)</f>
        <v>21000</v>
      </c>
      <c r="G82" s="193"/>
      <c r="H82" s="193">
        <f>SUM(H79,H81)</f>
        <v>22000</v>
      </c>
    </row>
    <row r="83" spans="1:8">
      <c r="A83" s="182" t="s">
        <v>1193</v>
      </c>
      <c r="B83" s="193">
        <f>SUM(B82)</f>
        <v>11000</v>
      </c>
      <c r="C83" s="193">
        <f>SUM(C82)</f>
        <v>11000</v>
      </c>
      <c r="D83" s="193">
        <f>SUM(D82)</f>
        <v>20675</v>
      </c>
      <c r="E83" s="193">
        <f>SUM(E82)</f>
        <v>21000</v>
      </c>
      <c r="F83" s="193">
        <f>SUM(F82)</f>
        <v>21000</v>
      </c>
      <c r="G83" s="193"/>
      <c r="H83" s="193">
        <f>SUM(H82)</f>
        <v>22000</v>
      </c>
    </row>
    <row r="84" spans="1:8">
      <c r="A84" s="106" t="s">
        <v>1183</v>
      </c>
      <c r="B84" s="106"/>
      <c r="C84" s="138"/>
      <c r="D84" s="138"/>
      <c r="E84" s="138"/>
      <c r="F84" s="138"/>
      <c r="G84" s="183"/>
      <c r="H84" s="183"/>
    </row>
    <row r="85" spans="1:8">
      <c r="A85" s="106" t="s">
        <v>1184</v>
      </c>
      <c r="B85" s="106"/>
      <c r="C85" s="138"/>
      <c r="D85" s="138"/>
      <c r="E85" s="138"/>
      <c r="F85" s="138"/>
      <c r="G85" s="183"/>
      <c r="H85" s="183"/>
    </row>
    <row r="86" spans="1:8">
      <c r="A86" s="103" t="s">
        <v>1185</v>
      </c>
      <c r="B86" s="106"/>
      <c r="C86" s="138"/>
      <c r="D86" s="138"/>
      <c r="E86" s="138"/>
      <c r="F86" s="138"/>
      <c r="G86" s="183"/>
      <c r="H86" s="183"/>
    </row>
    <row r="87" spans="1:8">
      <c r="A87" s="103" t="s">
        <v>1631</v>
      </c>
      <c r="B87" s="337">
        <v>0</v>
      </c>
      <c r="C87" s="337">
        <v>0</v>
      </c>
      <c r="D87" s="337">
        <v>0</v>
      </c>
      <c r="E87" s="337">
        <v>0</v>
      </c>
      <c r="F87" s="183">
        <v>0</v>
      </c>
      <c r="G87" s="313">
        <v>100</v>
      </c>
      <c r="H87" s="183">
        <v>5000</v>
      </c>
    </row>
    <row r="88" spans="1:8">
      <c r="A88" s="103" t="s">
        <v>1186</v>
      </c>
      <c r="B88" s="337"/>
      <c r="C88" s="337"/>
      <c r="D88" s="337"/>
      <c r="E88" s="337"/>
      <c r="F88" s="183"/>
      <c r="G88" s="183"/>
      <c r="H88" s="183"/>
    </row>
    <row r="89" spans="1:8">
      <c r="A89" s="103" t="s">
        <v>1187</v>
      </c>
      <c r="B89" s="253">
        <v>64000</v>
      </c>
      <c r="C89" s="253">
        <v>5000</v>
      </c>
      <c r="D89" s="337">
        <v>0</v>
      </c>
      <c r="E89" s="253">
        <v>40000</v>
      </c>
      <c r="F89" s="183">
        <v>0</v>
      </c>
      <c r="G89" s="313">
        <f>SUM(H89-E89)*100/E89</f>
        <v>100</v>
      </c>
      <c r="H89" s="183">
        <v>80000</v>
      </c>
    </row>
    <row r="90" spans="1:8">
      <c r="A90" s="103" t="s">
        <v>719</v>
      </c>
      <c r="B90" s="337"/>
      <c r="C90" s="337"/>
      <c r="D90" s="337"/>
      <c r="E90" s="337"/>
      <c r="F90" s="183"/>
      <c r="G90" s="183"/>
      <c r="H90" s="183"/>
    </row>
    <row r="91" spans="1:8">
      <c r="A91" s="103" t="s">
        <v>720</v>
      </c>
      <c r="B91" s="337">
        <v>0</v>
      </c>
      <c r="C91" s="337">
        <v>0</v>
      </c>
      <c r="D91" s="337">
        <v>0</v>
      </c>
      <c r="E91" s="337">
        <v>0</v>
      </c>
      <c r="F91" s="183">
        <v>0</v>
      </c>
      <c r="G91" s="313">
        <v>100</v>
      </c>
      <c r="H91" s="183">
        <v>10000</v>
      </c>
    </row>
    <row r="92" spans="1:8">
      <c r="A92" s="103" t="s">
        <v>1768</v>
      </c>
      <c r="B92" s="337"/>
      <c r="C92" s="337"/>
      <c r="D92" s="337"/>
      <c r="E92" s="337"/>
      <c r="F92" s="183"/>
      <c r="G92" s="313"/>
      <c r="H92" s="183"/>
    </row>
    <row r="93" spans="1:8">
      <c r="A93" s="103" t="s">
        <v>1769</v>
      </c>
      <c r="B93" s="337">
        <v>0</v>
      </c>
      <c r="C93" s="337">
        <v>0</v>
      </c>
      <c r="D93" s="337">
        <v>0</v>
      </c>
      <c r="E93" s="337">
        <v>0</v>
      </c>
      <c r="F93" s="183">
        <v>0</v>
      </c>
      <c r="G93" s="313">
        <v>100</v>
      </c>
      <c r="H93" s="183">
        <v>72000</v>
      </c>
    </row>
    <row r="94" spans="1:8">
      <c r="A94" s="182" t="s">
        <v>1188</v>
      </c>
      <c r="B94" s="193">
        <f>SUM(B87:B91)</f>
        <v>64000</v>
      </c>
      <c r="C94" s="193">
        <f>SUM(C87:C91)</f>
        <v>5000</v>
      </c>
      <c r="D94" s="193">
        <f>SUM(D87:D91)</f>
        <v>0</v>
      </c>
      <c r="E94" s="193">
        <f>SUM(E87:E91)</f>
        <v>40000</v>
      </c>
      <c r="F94" s="193">
        <f>SUM(F87:F91)</f>
        <v>0</v>
      </c>
      <c r="G94" s="193"/>
      <c r="H94" s="193">
        <f>SUM(H87:H93)</f>
        <v>167000</v>
      </c>
    </row>
    <row r="95" spans="1:8">
      <c r="A95" s="182" t="s">
        <v>1195</v>
      </c>
      <c r="B95" s="193">
        <f>SUM(B94)</f>
        <v>64000</v>
      </c>
      <c r="C95" s="193">
        <f>SUM(C94)</f>
        <v>5000</v>
      </c>
      <c r="D95" s="193">
        <f>SUM(D94)</f>
        <v>0</v>
      </c>
      <c r="E95" s="193">
        <f>SUM(E94)</f>
        <v>40000</v>
      </c>
      <c r="F95" s="193">
        <f>SUM(F94)</f>
        <v>0</v>
      </c>
      <c r="G95" s="193"/>
      <c r="H95" s="193">
        <f>SUM(H94)</f>
        <v>167000</v>
      </c>
    </row>
    <row r="96" spans="1:8">
      <c r="A96" s="182" t="s">
        <v>1630</v>
      </c>
      <c r="B96" s="193">
        <f>SUM(B27,B75,B83,B95)</f>
        <v>3958893</v>
      </c>
      <c r="C96" s="193">
        <f>SUM(C27,C75,C83,C95)</f>
        <v>4051239</v>
      </c>
      <c r="D96" s="193">
        <f>SUM(D27,D75,D83,D95)</f>
        <v>4931348</v>
      </c>
      <c r="E96" s="193">
        <f>SUM(E27,E75,E83,E95)</f>
        <v>4348707</v>
      </c>
      <c r="F96" s="193">
        <f>SUM(F27,F75,F83,F95)</f>
        <v>5985080</v>
      </c>
      <c r="G96" s="193"/>
      <c r="H96" s="193">
        <f>SUM(H27,H75,H83,H95)</f>
        <v>6260263</v>
      </c>
    </row>
    <row r="97" spans="1:8">
      <c r="A97" s="260" t="s">
        <v>597</v>
      </c>
      <c r="B97" s="106"/>
      <c r="C97" s="138"/>
      <c r="D97" s="138"/>
      <c r="E97" s="138"/>
      <c r="F97" s="138"/>
      <c r="G97" s="183"/>
      <c r="H97" s="183"/>
    </row>
    <row r="98" spans="1:8">
      <c r="A98" s="260" t="s">
        <v>1130</v>
      </c>
      <c r="B98" s="106"/>
      <c r="C98" s="138"/>
      <c r="D98" s="138"/>
      <c r="E98" s="138"/>
      <c r="F98" s="138"/>
      <c r="G98" s="183"/>
      <c r="H98" s="183"/>
    </row>
    <row r="99" spans="1:8">
      <c r="A99" s="260" t="s">
        <v>1249</v>
      </c>
      <c r="B99" s="106"/>
      <c r="C99" s="138"/>
      <c r="D99" s="138"/>
      <c r="E99" s="138"/>
      <c r="F99" s="138"/>
      <c r="G99" s="183"/>
      <c r="H99" s="183"/>
    </row>
    <row r="100" spans="1:8">
      <c r="A100" s="260" t="s">
        <v>713</v>
      </c>
      <c r="B100" s="106"/>
      <c r="C100" s="138"/>
      <c r="D100" s="138"/>
      <c r="E100" s="138"/>
      <c r="F100" s="138"/>
      <c r="G100" s="183"/>
      <c r="H100" s="183"/>
    </row>
    <row r="101" spans="1:8">
      <c r="A101" s="254" t="s">
        <v>524</v>
      </c>
      <c r="B101" s="183">
        <v>291297</v>
      </c>
      <c r="C101" s="183">
        <v>283810</v>
      </c>
      <c r="D101" s="183">
        <v>489588</v>
      </c>
      <c r="E101" s="183">
        <v>435050</v>
      </c>
      <c r="F101" s="183">
        <v>600000</v>
      </c>
      <c r="G101" s="313">
        <f>SUM(H101-E101)*100/E101</f>
        <v>37.915182162969771</v>
      </c>
      <c r="H101" s="183">
        <v>600000</v>
      </c>
    </row>
    <row r="102" spans="1:8">
      <c r="A102" s="180" t="s">
        <v>1621</v>
      </c>
      <c r="B102" s="183">
        <v>100098</v>
      </c>
      <c r="C102" s="183">
        <v>42970</v>
      </c>
      <c r="D102" s="183">
        <v>133900</v>
      </c>
      <c r="E102" s="183">
        <v>48000</v>
      </c>
      <c r="F102" s="183">
        <v>205000</v>
      </c>
      <c r="G102" s="313">
        <f>SUM(H102-E102)*100/E102</f>
        <v>316.66666666666669</v>
      </c>
      <c r="H102" s="183">
        <v>200000</v>
      </c>
    </row>
    <row r="103" spans="1:8">
      <c r="A103" s="103" t="s">
        <v>954</v>
      </c>
      <c r="B103" s="183">
        <v>0</v>
      </c>
      <c r="C103" s="183">
        <v>0</v>
      </c>
      <c r="D103" s="183">
        <v>0</v>
      </c>
      <c r="E103" s="183">
        <v>0</v>
      </c>
      <c r="F103" s="183">
        <v>0</v>
      </c>
      <c r="G103" s="313">
        <v>100</v>
      </c>
      <c r="H103" s="183">
        <v>42000</v>
      </c>
    </row>
    <row r="104" spans="1:8">
      <c r="A104" s="103" t="s">
        <v>919</v>
      </c>
      <c r="B104" s="183">
        <v>36800</v>
      </c>
      <c r="C104" s="183">
        <v>126720</v>
      </c>
      <c r="D104" s="183">
        <v>156144</v>
      </c>
      <c r="E104" s="183">
        <v>137440</v>
      </c>
      <c r="F104" s="183">
        <v>160000</v>
      </c>
      <c r="G104" s="313">
        <f>SUM(H104-E104)*100/E104</f>
        <v>16.414435389988359</v>
      </c>
      <c r="H104" s="183">
        <v>160000</v>
      </c>
    </row>
    <row r="105" spans="1:8">
      <c r="A105" s="103" t="s">
        <v>1620</v>
      </c>
      <c r="B105" s="183">
        <v>0</v>
      </c>
      <c r="C105" s="183">
        <v>80560</v>
      </c>
      <c r="D105" s="183">
        <v>91736</v>
      </c>
      <c r="E105" s="183">
        <v>49400</v>
      </c>
      <c r="F105" s="183">
        <v>120000</v>
      </c>
      <c r="G105" s="313">
        <f>SUM(H105-E105)*100/E105</f>
        <v>142.91497975708501</v>
      </c>
      <c r="H105" s="183">
        <v>120000</v>
      </c>
    </row>
    <row r="106" spans="1:8">
      <c r="A106" s="215" t="s">
        <v>927</v>
      </c>
      <c r="B106" s="193">
        <f>SUM(B101:B105)</f>
        <v>428195</v>
      </c>
      <c r="C106" s="193">
        <f>SUM(C101:C105)</f>
        <v>534060</v>
      </c>
      <c r="D106" s="193">
        <f>SUM(D101:D105)</f>
        <v>871368</v>
      </c>
      <c r="E106" s="193">
        <f>SUM(E101:E105)</f>
        <v>669890</v>
      </c>
      <c r="F106" s="193">
        <f>SUM(F101:F105)</f>
        <v>1085000</v>
      </c>
      <c r="G106" s="193"/>
      <c r="H106" s="193">
        <f>SUM(H101:H105)</f>
        <v>1122000</v>
      </c>
    </row>
    <row r="107" spans="1:8">
      <c r="A107" s="215" t="s">
        <v>1191</v>
      </c>
      <c r="B107" s="193">
        <f>SUM(B106)</f>
        <v>428195</v>
      </c>
      <c r="C107" s="193">
        <f>SUM(C106)</f>
        <v>534060</v>
      </c>
      <c r="D107" s="193">
        <f>SUM(D106)</f>
        <v>871368</v>
      </c>
      <c r="E107" s="193">
        <f>SUM(E106)</f>
        <v>669890</v>
      </c>
      <c r="F107" s="193">
        <f>SUM(F106)</f>
        <v>1085000</v>
      </c>
      <c r="G107" s="193"/>
      <c r="H107" s="193">
        <f>SUM(H106)</f>
        <v>1122000</v>
      </c>
    </row>
    <row r="108" spans="1:8">
      <c r="A108" s="106" t="s">
        <v>258</v>
      </c>
      <c r="B108" s="106"/>
      <c r="C108" s="138"/>
      <c r="D108" s="138"/>
      <c r="E108" s="138"/>
      <c r="F108" s="138"/>
      <c r="G108" s="183"/>
      <c r="H108" s="183"/>
    </row>
    <row r="109" spans="1:8">
      <c r="A109" s="106" t="s">
        <v>714</v>
      </c>
      <c r="B109" s="106"/>
      <c r="C109" s="138"/>
      <c r="D109" s="138"/>
      <c r="E109" s="138"/>
      <c r="F109" s="138"/>
      <c r="G109" s="183"/>
      <c r="H109" s="183"/>
    </row>
    <row r="110" spans="1:8">
      <c r="A110" s="266" t="s">
        <v>721</v>
      </c>
      <c r="B110" s="106"/>
      <c r="C110" s="138"/>
      <c r="D110" s="138"/>
      <c r="E110" s="138"/>
      <c r="F110" s="138"/>
      <c r="G110" s="183"/>
      <c r="H110" s="183"/>
    </row>
    <row r="111" spans="1:8">
      <c r="A111" s="188" t="s">
        <v>722</v>
      </c>
      <c r="B111" s="183">
        <v>6040</v>
      </c>
      <c r="C111" s="183">
        <v>21840</v>
      </c>
      <c r="D111" s="183">
        <v>26880</v>
      </c>
      <c r="E111" s="183">
        <v>0</v>
      </c>
      <c r="F111" s="267">
        <v>150000</v>
      </c>
      <c r="G111" s="313">
        <v>100</v>
      </c>
      <c r="H111" s="183">
        <v>20000</v>
      </c>
    </row>
    <row r="112" spans="1:8">
      <c r="A112" s="258" t="s">
        <v>723</v>
      </c>
      <c r="B112" s="183">
        <v>9600</v>
      </c>
      <c r="C112" s="183">
        <v>16800</v>
      </c>
      <c r="D112" s="183">
        <v>17600</v>
      </c>
      <c r="E112" s="183">
        <v>11200</v>
      </c>
      <c r="F112" s="267">
        <v>30000</v>
      </c>
      <c r="G112" s="313">
        <f>SUM(H112-E112)*100/E112</f>
        <v>167.85714285714286</v>
      </c>
      <c r="H112" s="282">
        <v>30000</v>
      </c>
    </row>
    <row r="113" spans="1:8">
      <c r="A113" s="258" t="s">
        <v>725</v>
      </c>
      <c r="B113" s="183">
        <v>1702</v>
      </c>
      <c r="C113" s="183">
        <v>0</v>
      </c>
      <c r="D113" s="183">
        <v>0</v>
      </c>
      <c r="E113" s="183">
        <v>0</v>
      </c>
      <c r="F113" s="267">
        <v>10000</v>
      </c>
      <c r="G113" s="313">
        <v>100</v>
      </c>
      <c r="H113" s="282">
        <v>10000</v>
      </c>
    </row>
    <row r="114" spans="1:8" ht="23.45" customHeight="1">
      <c r="A114" s="258" t="s">
        <v>726</v>
      </c>
      <c r="B114" s="183">
        <v>1809</v>
      </c>
      <c r="C114" s="183">
        <v>56475</v>
      </c>
      <c r="D114" s="183">
        <v>23483</v>
      </c>
      <c r="E114" s="183">
        <v>82582</v>
      </c>
      <c r="F114" s="183">
        <v>50000</v>
      </c>
      <c r="G114" s="313">
        <f>SUM(H114-E114)*100/E114</f>
        <v>-63.672470998522684</v>
      </c>
      <c r="H114" s="282">
        <v>30000</v>
      </c>
    </row>
    <row r="115" spans="1:8" ht="49.5" customHeight="1">
      <c r="A115" s="258" t="s">
        <v>552</v>
      </c>
      <c r="B115" s="282">
        <v>77704</v>
      </c>
      <c r="C115" s="347">
        <v>107804</v>
      </c>
      <c r="D115" s="347">
        <v>167631</v>
      </c>
      <c r="E115" s="287">
        <v>0</v>
      </c>
      <c r="F115" s="282">
        <v>150000</v>
      </c>
      <c r="G115" s="335">
        <v>100</v>
      </c>
      <c r="H115" s="282">
        <v>170000</v>
      </c>
    </row>
    <row r="116" spans="1:8" ht="23.45" customHeight="1">
      <c r="A116" s="182" t="s">
        <v>1506</v>
      </c>
      <c r="B116" s="193">
        <f>SUM(B111:B115)</f>
        <v>96855</v>
      </c>
      <c r="C116" s="193">
        <f>SUM(C111:C115)</f>
        <v>202919</v>
      </c>
      <c r="D116" s="193">
        <f>SUM(D111:D115)</f>
        <v>235594</v>
      </c>
      <c r="E116" s="193">
        <f>SUM(E111:E115)</f>
        <v>93782</v>
      </c>
      <c r="F116" s="193">
        <f>SUM(F111:F115)</f>
        <v>390000</v>
      </c>
      <c r="G116" s="193"/>
      <c r="H116" s="193">
        <f>SUM(H111:H113,H114:H115)</f>
        <v>260000</v>
      </c>
    </row>
    <row r="117" spans="1:8" ht="23.45" customHeight="1">
      <c r="A117" s="106" t="s">
        <v>724</v>
      </c>
      <c r="B117" s="106"/>
      <c r="C117" s="138"/>
      <c r="D117" s="138"/>
      <c r="E117" s="138"/>
      <c r="F117" s="138"/>
      <c r="G117" s="183"/>
      <c r="H117" s="183"/>
    </row>
    <row r="118" spans="1:8" ht="23.45" customHeight="1">
      <c r="A118" s="188" t="s">
        <v>1622</v>
      </c>
      <c r="B118" s="193"/>
      <c r="C118" s="183"/>
      <c r="D118" s="183"/>
      <c r="E118" s="183"/>
      <c r="F118" s="183"/>
      <c r="G118" s="183"/>
      <c r="H118" s="183"/>
    </row>
    <row r="119" spans="1:8" ht="23.45" customHeight="1">
      <c r="A119" s="188" t="s">
        <v>727</v>
      </c>
      <c r="B119" s="183">
        <v>7500</v>
      </c>
      <c r="C119" s="183">
        <v>18500</v>
      </c>
      <c r="D119" s="183">
        <v>36800</v>
      </c>
      <c r="E119" s="183">
        <v>55300</v>
      </c>
      <c r="F119" s="183">
        <v>50000</v>
      </c>
      <c r="G119" s="313">
        <f>SUM(H119-E119)*100/E119</f>
        <v>26.582278481012658</v>
      </c>
      <c r="H119" s="183">
        <v>70000</v>
      </c>
    </row>
    <row r="120" spans="1:8" ht="23.45" customHeight="1">
      <c r="A120" s="188" t="s">
        <v>1623</v>
      </c>
      <c r="B120" s="183"/>
      <c r="C120" s="193"/>
      <c r="D120" s="193"/>
      <c r="E120" s="183"/>
      <c r="F120" s="183"/>
      <c r="G120" s="183"/>
      <c r="H120" s="183"/>
    </row>
    <row r="121" spans="1:8" ht="23.45" customHeight="1">
      <c r="A121" s="188" t="s">
        <v>1143</v>
      </c>
      <c r="B121" s="183">
        <v>0</v>
      </c>
      <c r="C121" s="193">
        <v>0</v>
      </c>
      <c r="D121" s="193">
        <v>0</v>
      </c>
      <c r="E121" s="183">
        <v>0</v>
      </c>
      <c r="F121" s="183">
        <v>5000</v>
      </c>
      <c r="G121" s="313">
        <v>100</v>
      </c>
      <c r="H121" s="183">
        <v>5000</v>
      </c>
    </row>
    <row r="122" spans="1:8" ht="45.6" customHeight="1">
      <c r="A122" s="259" t="s">
        <v>553</v>
      </c>
      <c r="B122" s="193"/>
      <c r="C122" s="193"/>
      <c r="D122" s="193"/>
      <c r="E122" s="183"/>
      <c r="F122" s="282"/>
      <c r="G122" s="282"/>
      <c r="H122" s="282"/>
    </row>
    <row r="123" spans="1:8" ht="49.9" customHeight="1">
      <c r="A123" s="259" t="s">
        <v>873</v>
      </c>
      <c r="B123" s="282">
        <v>10000</v>
      </c>
      <c r="C123" s="282">
        <v>13000</v>
      </c>
      <c r="D123" s="282">
        <v>38765</v>
      </c>
      <c r="E123" s="282">
        <v>90172</v>
      </c>
      <c r="F123" s="282">
        <v>50000</v>
      </c>
      <c r="G123" s="335">
        <f>SUM(H123-E123)*100/E123</f>
        <v>-44.550414762897574</v>
      </c>
      <c r="H123" s="282">
        <v>50000</v>
      </c>
    </row>
    <row r="124" spans="1:8" ht="24" customHeight="1">
      <c r="A124" s="259" t="s">
        <v>1144</v>
      </c>
      <c r="B124" s="193">
        <v>0</v>
      </c>
      <c r="C124" s="183">
        <v>400</v>
      </c>
      <c r="D124" s="193">
        <v>0</v>
      </c>
      <c r="E124" s="183">
        <v>0</v>
      </c>
      <c r="F124" s="282">
        <v>5000</v>
      </c>
      <c r="G124" s="313">
        <v>100</v>
      </c>
      <c r="H124" s="282">
        <v>10000</v>
      </c>
    </row>
    <row r="125" spans="1:8" ht="46.15" customHeight="1">
      <c r="A125" s="259" t="s">
        <v>1530</v>
      </c>
      <c r="B125" s="282">
        <v>2450</v>
      </c>
      <c r="C125" s="287">
        <v>0</v>
      </c>
      <c r="D125" s="287">
        <v>0</v>
      </c>
      <c r="E125" s="282">
        <v>5040</v>
      </c>
      <c r="F125" s="282">
        <v>10000</v>
      </c>
      <c r="G125" s="335">
        <f>SUM(H125-E125)*100/E125</f>
        <v>296.82539682539681</v>
      </c>
      <c r="H125" s="282">
        <v>20000</v>
      </c>
    </row>
    <row r="126" spans="1:8" ht="24" customHeight="1">
      <c r="A126" s="259" t="s">
        <v>649</v>
      </c>
      <c r="B126" s="193">
        <v>0</v>
      </c>
      <c r="C126" s="193">
        <v>0</v>
      </c>
      <c r="D126" s="193">
        <v>0</v>
      </c>
      <c r="E126" s="183">
        <v>0</v>
      </c>
      <c r="F126" s="282">
        <v>0</v>
      </c>
      <c r="G126" s="313">
        <v>100</v>
      </c>
      <c r="H126" s="282">
        <v>10000</v>
      </c>
    </row>
    <row r="127" spans="1:8" ht="23.45" customHeight="1">
      <c r="A127" s="259" t="s">
        <v>1145</v>
      </c>
      <c r="B127" s="106"/>
      <c r="C127" s="139"/>
      <c r="D127" s="139"/>
      <c r="E127" s="139"/>
      <c r="F127" s="283"/>
      <c r="G127" s="282"/>
      <c r="H127" s="282"/>
    </row>
    <row r="128" spans="1:8" ht="23.45" customHeight="1">
      <c r="A128" s="259" t="s">
        <v>1146</v>
      </c>
      <c r="B128" s="183">
        <v>8290</v>
      </c>
      <c r="C128" s="183">
        <v>8289</v>
      </c>
      <c r="D128" s="183">
        <v>5826</v>
      </c>
      <c r="E128" s="183">
        <v>2615</v>
      </c>
      <c r="F128" s="286">
        <v>50000</v>
      </c>
      <c r="G128" s="313">
        <f>SUM(H128-E128)*100/E128</f>
        <v>1047.227533460803</v>
      </c>
      <c r="H128" s="282">
        <v>30000</v>
      </c>
    </row>
    <row r="129" spans="1:8" ht="23.45" customHeight="1">
      <c r="A129" s="182" t="s">
        <v>834</v>
      </c>
      <c r="B129" s="287">
        <f>SUM(B119:B128)</f>
        <v>28240</v>
      </c>
      <c r="C129" s="287">
        <f>SUM(C119:C128)</f>
        <v>40189</v>
      </c>
      <c r="D129" s="287">
        <f>SUM(D119:D128)</f>
        <v>81391</v>
      </c>
      <c r="E129" s="287">
        <f>SUM(E119:E128)</f>
        <v>153127</v>
      </c>
      <c r="F129" s="331"/>
      <c r="G129" s="287"/>
      <c r="H129" s="287">
        <f>SUM(H119:H126,H128)</f>
        <v>195000</v>
      </c>
    </row>
    <row r="130" spans="1:8" ht="23.45" customHeight="1">
      <c r="A130" s="288" t="s">
        <v>1148</v>
      </c>
      <c r="B130" s="101"/>
      <c r="C130" s="99"/>
      <c r="D130" s="99"/>
      <c r="E130" s="99"/>
      <c r="F130" s="283"/>
      <c r="G130" s="282"/>
      <c r="H130" s="282"/>
    </row>
    <row r="131" spans="1:8" ht="23.45" customHeight="1">
      <c r="A131" s="259" t="s">
        <v>1624</v>
      </c>
      <c r="B131" s="183">
        <v>18006</v>
      </c>
      <c r="C131" s="183">
        <v>10342</v>
      </c>
      <c r="D131" s="183">
        <v>44899</v>
      </c>
      <c r="E131" s="183">
        <v>9706</v>
      </c>
      <c r="F131" s="282">
        <v>30000</v>
      </c>
      <c r="G131" s="313">
        <f>SUM(H131-E131)*100/E131</f>
        <v>209.08716257984753</v>
      </c>
      <c r="H131" s="282">
        <v>30000</v>
      </c>
    </row>
    <row r="132" spans="1:8" ht="23.45" customHeight="1">
      <c r="A132" s="259" t="s">
        <v>1625</v>
      </c>
      <c r="B132" s="183">
        <v>9590</v>
      </c>
      <c r="C132" s="183">
        <v>25587</v>
      </c>
      <c r="D132" s="183">
        <v>29696</v>
      </c>
      <c r="E132" s="183">
        <v>0</v>
      </c>
      <c r="F132" s="282">
        <v>25000</v>
      </c>
      <c r="G132" s="313">
        <v>100</v>
      </c>
      <c r="H132" s="282">
        <v>25000</v>
      </c>
    </row>
    <row r="133" spans="1:8" ht="23.45" customHeight="1">
      <c r="A133" s="259" t="s">
        <v>1626</v>
      </c>
      <c r="B133" s="183">
        <v>0</v>
      </c>
      <c r="C133" s="183">
        <v>0</v>
      </c>
      <c r="D133" s="183">
        <v>0</v>
      </c>
      <c r="E133" s="183">
        <v>0</v>
      </c>
      <c r="F133" s="282">
        <v>0</v>
      </c>
      <c r="G133" s="313">
        <v>100</v>
      </c>
      <c r="H133" s="282">
        <v>5000</v>
      </c>
    </row>
    <row r="134" spans="1:8" ht="23.45" customHeight="1">
      <c r="A134" s="182" t="s">
        <v>1500</v>
      </c>
      <c r="B134" s="282">
        <f>SUM(B131:B133)</f>
        <v>27596</v>
      </c>
      <c r="C134" s="282">
        <f>SUM(C131:C133)</f>
        <v>35929</v>
      </c>
      <c r="D134" s="287">
        <f>SUM(D131:D133)</f>
        <v>74595</v>
      </c>
      <c r="E134" s="287">
        <f>SUM(E131:E133)</f>
        <v>9706</v>
      </c>
      <c r="F134" s="287">
        <f>SUM(F131:F133)</f>
        <v>55000</v>
      </c>
      <c r="G134" s="287"/>
      <c r="H134" s="287">
        <f>SUM(H131:H133)</f>
        <v>60000</v>
      </c>
    </row>
    <row r="135" spans="1:8" ht="23.45" customHeight="1">
      <c r="A135" s="182" t="s">
        <v>1501</v>
      </c>
      <c r="B135" s="287">
        <f>SUM(B116,B129,B134)</f>
        <v>152691</v>
      </c>
      <c r="C135" s="287">
        <f>SUM(C116,C129,C134)</f>
        <v>279037</v>
      </c>
      <c r="D135" s="287">
        <f>SUM(D116,D129,D134)</f>
        <v>391580</v>
      </c>
      <c r="E135" s="287">
        <f>SUM(E116,E129,E134)</f>
        <v>256615</v>
      </c>
      <c r="F135" s="287">
        <f>SUM(F116,F129,F134)</f>
        <v>445000</v>
      </c>
      <c r="G135" s="287"/>
      <c r="H135" s="287">
        <f>SUM(H116,H129,H134)</f>
        <v>515000</v>
      </c>
    </row>
    <row r="136" spans="1:8" ht="23.45" customHeight="1">
      <c r="A136" s="106" t="s">
        <v>1627</v>
      </c>
      <c r="B136" s="106"/>
      <c r="C136" s="139"/>
      <c r="D136" s="139"/>
      <c r="E136" s="139"/>
      <c r="F136" s="283"/>
      <c r="G136" s="282"/>
      <c r="H136" s="282"/>
    </row>
    <row r="137" spans="1:8" ht="23.45" customHeight="1">
      <c r="A137" s="259" t="s">
        <v>1147</v>
      </c>
      <c r="B137" s="193">
        <v>0</v>
      </c>
      <c r="C137" s="183">
        <v>0</v>
      </c>
      <c r="D137" s="183">
        <v>1000</v>
      </c>
      <c r="E137" s="183">
        <v>4386</v>
      </c>
      <c r="F137" s="282">
        <v>5000</v>
      </c>
      <c r="G137" s="313">
        <f>SUM(H137-E137)*100/E137</f>
        <v>13.999088007295942</v>
      </c>
      <c r="H137" s="282">
        <v>5000</v>
      </c>
    </row>
    <row r="138" spans="1:8" ht="23.45" customHeight="1">
      <c r="A138" s="182" t="s">
        <v>1180</v>
      </c>
      <c r="B138" s="287">
        <f>SUM(B137)</f>
        <v>0</v>
      </c>
      <c r="C138" s="287">
        <f>SUM(C137)</f>
        <v>0</v>
      </c>
      <c r="D138" s="287">
        <f>SUM(D137)</f>
        <v>1000</v>
      </c>
      <c r="E138" s="287">
        <f>SUM(E137)</f>
        <v>4386</v>
      </c>
      <c r="F138" s="287">
        <f>SUM(F137)</f>
        <v>5000</v>
      </c>
      <c r="G138" s="287"/>
      <c r="H138" s="287">
        <f>SUM(H137)</f>
        <v>5000</v>
      </c>
    </row>
    <row r="139" spans="1:8" ht="23.45" customHeight="1">
      <c r="A139" s="182" t="s">
        <v>1632</v>
      </c>
      <c r="B139" s="193">
        <f>SUM(B135,B138)</f>
        <v>152691</v>
      </c>
      <c r="C139" s="193">
        <f>SUM(C135,C138)</f>
        <v>279037</v>
      </c>
      <c r="D139" s="193">
        <f>SUM(D135,D138)</f>
        <v>392580</v>
      </c>
      <c r="E139" s="193">
        <f>SUM(E135,E138)</f>
        <v>261001</v>
      </c>
      <c r="F139" s="193">
        <f>SUM(F135,F138)</f>
        <v>450000</v>
      </c>
      <c r="G139" s="193"/>
      <c r="H139" s="193">
        <f>SUM(H135,H138)</f>
        <v>520000</v>
      </c>
    </row>
    <row r="140" spans="1:8" ht="23.45" customHeight="1">
      <c r="A140" s="106" t="s">
        <v>1183</v>
      </c>
      <c r="B140" s="193"/>
      <c r="C140" s="183"/>
      <c r="D140" s="183"/>
      <c r="E140" s="183"/>
      <c r="F140" s="183"/>
      <c r="G140" s="183"/>
      <c r="H140" s="183"/>
    </row>
    <row r="141" spans="1:8" ht="23.45" customHeight="1">
      <c r="A141" s="106" t="s">
        <v>1628</v>
      </c>
      <c r="B141" s="193"/>
      <c r="C141" s="183"/>
      <c r="D141" s="183"/>
      <c r="E141" s="183"/>
      <c r="F141" s="183"/>
      <c r="G141" s="183"/>
      <c r="H141" s="183"/>
    </row>
    <row r="142" spans="1:8" ht="23.45" customHeight="1">
      <c r="A142" s="180" t="s">
        <v>1629</v>
      </c>
      <c r="B142" s="193"/>
      <c r="C142" s="183"/>
      <c r="D142" s="183"/>
      <c r="E142" s="183"/>
      <c r="F142" s="183"/>
      <c r="G142" s="183"/>
      <c r="H142" s="183"/>
    </row>
    <row r="143" spans="1:8" ht="23.45" customHeight="1">
      <c r="A143" s="180" t="s">
        <v>1149</v>
      </c>
      <c r="B143" s="183">
        <v>40000</v>
      </c>
      <c r="C143" s="183">
        <v>0</v>
      </c>
      <c r="D143" s="183">
        <v>4950</v>
      </c>
      <c r="E143" s="183">
        <v>0</v>
      </c>
      <c r="F143" s="183">
        <v>0</v>
      </c>
      <c r="G143" s="313">
        <v>100</v>
      </c>
      <c r="H143" s="183">
        <v>40000</v>
      </c>
    </row>
    <row r="144" spans="1:8" ht="23.45" customHeight="1">
      <c r="A144" s="180" t="s">
        <v>1150</v>
      </c>
      <c r="B144" s="193">
        <v>0</v>
      </c>
      <c r="C144" s="183">
        <v>0</v>
      </c>
      <c r="D144" s="183">
        <v>2000</v>
      </c>
      <c r="E144" s="183">
        <v>0</v>
      </c>
      <c r="F144" s="183">
        <v>0</v>
      </c>
      <c r="G144" s="313">
        <v>100</v>
      </c>
      <c r="H144" s="183">
        <v>15000</v>
      </c>
    </row>
    <row r="145" spans="1:8" ht="24.75" customHeight="1">
      <c r="A145" s="182" t="s">
        <v>1188</v>
      </c>
      <c r="B145" s="193">
        <f>SUM(B143:B144)</f>
        <v>40000</v>
      </c>
      <c r="C145" s="193">
        <f>SUM(C143:C144)</f>
        <v>0</v>
      </c>
      <c r="D145" s="193">
        <f>SUM(D143:D144)</f>
        <v>6950</v>
      </c>
      <c r="E145" s="193">
        <f>SUM(E143:E144)</f>
        <v>0</v>
      </c>
      <c r="F145" s="193">
        <f>SUM(F143:F144)</f>
        <v>0</v>
      </c>
      <c r="G145" s="193"/>
      <c r="H145" s="193">
        <f>SUM(H143:H144)</f>
        <v>55000</v>
      </c>
    </row>
    <row r="146" spans="1:8" ht="24.75" customHeight="1">
      <c r="A146" s="182" t="s">
        <v>1195</v>
      </c>
      <c r="B146" s="193">
        <f>SUM(B145)</f>
        <v>40000</v>
      </c>
      <c r="C146" s="193">
        <f>SUM(C145)</f>
        <v>0</v>
      </c>
      <c r="D146" s="193">
        <f>SUM(D145)</f>
        <v>6950</v>
      </c>
      <c r="E146" s="193">
        <f>SUM(E145)</f>
        <v>0</v>
      </c>
      <c r="F146" s="193">
        <f>SUM(F145)</f>
        <v>0</v>
      </c>
      <c r="G146" s="193"/>
      <c r="H146" s="193">
        <f>SUM(H145)</f>
        <v>55000</v>
      </c>
    </row>
    <row r="147" spans="1:8" ht="24.75" customHeight="1">
      <c r="A147" s="182" t="s">
        <v>1202</v>
      </c>
      <c r="B147" s="193">
        <f>SUM(B107,B139,B146)</f>
        <v>620886</v>
      </c>
      <c r="C147" s="193">
        <f>SUM(C107,C139,C146)</f>
        <v>813097</v>
      </c>
      <c r="D147" s="193">
        <f>SUM(D107,D139,D146)</f>
        <v>1270898</v>
      </c>
      <c r="E147" s="193">
        <f>SUM(E107,E139,E146)</f>
        <v>930891</v>
      </c>
      <c r="F147" s="193">
        <f>SUM(F107,F139,F146)</f>
        <v>1535000</v>
      </c>
      <c r="G147" s="193"/>
      <c r="H147" s="193">
        <f>SUM(H107,H139,H146)</f>
        <v>1697000</v>
      </c>
    </row>
    <row r="148" spans="1:8" ht="24.75" customHeight="1">
      <c r="A148" s="215" t="s">
        <v>1196</v>
      </c>
      <c r="B148" s="193">
        <f>SUM(B96,B147)</f>
        <v>4579779</v>
      </c>
      <c r="C148" s="193">
        <f>SUM(C96,C147)</f>
        <v>4864336</v>
      </c>
      <c r="D148" s="193">
        <f>SUM(D96,D147)</f>
        <v>6202246</v>
      </c>
      <c r="E148" s="193">
        <f>SUM(E96,E147)</f>
        <v>5279598</v>
      </c>
      <c r="F148" s="193">
        <f>SUM(F96,F147)</f>
        <v>7520080</v>
      </c>
      <c r="G148" s="193"/>
      <c r="H148" s="193">
        <f>SUM(H96,H147)</f>
        <v>7957263</v>
      </c>
    </row>
    <row r="149" spans="1:8" ht="24.75" customHeight="1">
      <c r="A149" s="179" t="s">
        <v>1669</v>
      </c>
      <c r="B149" s="106"/>
      <c r="C149" s="138"/>
      <c r="D149" s="138"/>
      <c r="E149" s="138"/>
      <c r="F149" s="138"/>
      <c r="G149" s="183"/>
      <c r="H149" s="183"/>
    </row>
    <row r="150" spans="1:8" ht="24.75" customHeight="1">
      <c r="A150" s="179" t="s">
        <v>1190</v>
      </c>
      <c r="B150" s="106"/>
      <c r="C150" s="139"/>
      <c r="D150" s="139"/>
      <c r="E150" s="139"/>
      <c r="F150" s="138"/>
      <c r="G150" s="183"/>
      <c r="H150" s="183"/>
    </row>
    <row r="151" spans="1:8" ht="24.75" customHeight="1">
      <c r="A151" s="179" t="s">
        <v>956</v>
      </c>
      <c r="B151" s="106"/>
      <c r="C151" s="139"/>
      <c r="D151" s="139"/>
      <c r="E151" s="139"/>
      <c r="F151" s="138"/>
      <c r="G151" s="183"/>
      <c r="H151" s="183"/>
    </row>
    <row r="152" spans="1:8" ht="24.75" customHeight="1">
      <c r="A152" s="106" t="s">
        <v>714</v>
      </c>
      <c r="B152" s="106"/>
      <c r="C152" s="139"/>
      <c r="D152" s="139"/>
      <c r="E152" s="139"/>
      <c r="F152" s="138"/>
      <c r="G152" s="183"/>
      <c r="H152" s="183"/>
    </row>
    <row r="153" spans="1:8" ht="24.75" customHeight="1">
      <c r="A153" s="179" t="s">
        <v>716</v>
      </c>
      <c r="B153" s="106"/>
      <c r="C153" s="139"/>
      <c r="D153" s="139"/>
      <c r="E153" s="139"/>
      <c r="F153" s="138"/>
      <c r="G153" s="183"/>
      <c r="H153" s="183"/>
    </row>
    <row r="154" spans="1:8" ht="49.5" customHeight="1">
      <c r="A154" s="258" t="s">
        <v>874</v>
      </c>
      <c r="B154" s="106"/>
      <c r="C154" s="139"/>
      <c r="D154" s="139"/>
      <c r="E154" s="139"/>
      <c r="F154" s="267"/>
      <c r="G154" s="183"/>
      <c r="H154" s="282"/>
    </row>
    <row r="155" spans="1:8" ht="24.75" customHeight="1">
      <c r="A155" s="103" t="s">
        <v>1151</v>
      </c>
      <c r="B155" s="183">
        <v>5000</v>
      </c>
      <c r="C155" s="183">
        <v>5000</v>
      </c>
      <c r="D155" s="183">
        <v>32200</v>
      </c>
      <c r="E155" s="183">
        <v>5840</v>
      </c>
      <c r="F155" s="183">
        <v>10000</v>
      </c>
      <c r="G155" s="313">
        <f>SUM(H155-E155)*100/E155</f>
        <v>71.232876712328761</v>
      </c>
      <c r="H155" s="183">
        <v>10000</v>
      </c>
    </row>
    <row r="156" spans="1:8" ht="24.75" customHeight="1">
      <c r="A156" s="182" t="s">
        <v>834</v>
      </c>
      <c r="B156" s="193">
        <f t="shared" ref="B156:F159" si="1">SUM(B155)</f>
        <v>5000</v>
      </c>
      <c r="C156" s="193">
        <f t="shared" si="1"/>
        <v>5000</v>
      </c>
      <c r="D156" s="193">
        <f t="shared" si="1"/>
        <v>32200</v>
      </c>
      <c r="E156" s="193">
        <f t="shared" si="1"/>
        <v>5840</v>
      </c>
      <c r="F156" s="193">
        <f t="shared" si="1"/>
        <v>10000</v>
      </c>
      <c r="G156" s="193"/>
      <c r="H156" s="193">
        <f>SUM(H155)</f>
        <v>10000</v>
      </c>
    </row>
    <row r="157" spans="1:8" ht="24.75" customHeight="1">
      <c r="A157" s="323" t="s">
        <v>1510</v>
      </c>
      <c r="B157" s="193">
        <f t="shared" si="1"/>
        <v>5000</v>
      </c>
      <c r="C157" s="193">
        <f t="shared" si="1"/>
        <v>5000</v>
      </c>
      <c r="D157" s="193">
        <f t="shared" si="1"/>
        <v>32200</v>
      </c>
      <c r="E157" s="193">
        <f t="shared" si="1"/>
        <v>5840</v>
      </c>
      <c r="F157" s="193">
        <f t="shared" si="1"/>
        <v>10000</v>
      </c>
      <c r="G157" s="193"/>
      <c r="H157" s="193">
        <f>SUM(H156)</f>
        <v>10000</v>
      </c>
    </row>
    <row r="158" spans="1:8" ht="24.75" customHeight="1">
      <c r="A158" s="182" t="s">
        <v>1194</v>
      </c>
      <c r="B158" s="193">
        <f t="shared" si="1"/>
        <v>5000</v>
      </c>
      <c r="C158" s="193">
        <f t="shared" si="1"/>
        <v>5000</v>
      </c>
      <c r="D158" s="193">
        <f t="shared" si="1"/>
        <v>32200</v>
      </c>
      <c r="E158" s="193">
        <f t="shared" si="1"/>
        <v>5840</v>
      </c>
      <c r="F158" s="193">
        <f t="shared" si="1"/>
        <v>10000</v>
      </c>
      <c r="G158" s="193"/>
      <c r="H158" s="193">
        <f>SUM(H157)</f>
        <v>10000</v>
      </c>
    </row>
    <row r="159" spans="1:8" ht="24.75" customHeight="1">
      <c r="A159" s="182" t="s">
        <v>1197</v>
      </c>
      <c r="B159" s="193">
        <f t="shared" si="1"/>
        <v>5000</v>
      </c>
      <c r="C159" s="193">
        <f t="shared" si="1"/>
        <v>5000</v>
      </c>
      <c r="D159" s="193">
        <f t="shared" si="1"/>
        <v>32200</v>
      </c>
      <c r="E159" s="193">
        <f t="shared" si="1"/>
        <v>5840</v>
      </c>
      <c r="F159" s="193">
        <f t="shared" si="1"/>
        <v>10000</v>
      </c>
      <c r="G159" s="193"/>
      <c r="H159" s="193">
        <f>SUM(H158)</f>
        <v>10000</v>
      </c>
    </row>
    <row r="160" spans="1:8" ht="23.45" customHeight="1">
      <c r="A160" s="179" t="s">
        <v>1199</v>
      </c>
      <c r="B160" s="183"/>
      <c r="C160" s="223"/>
      <c r="D160" s="223"/>
      <c r="E160" s="223"/>
      <c r="F160" s="193"/>
      <c r="G160" s="183"/>
      <c r="H160" s="183"/>
    </row>
    <row r="161" spans="1:8" ht="23.45" customHeight="1">
      <c r="A161" s="179" t="s">
        <v>956</v>
      </c>
      <c r="B161" s="183"/>
      <c r="C161" s="223"/>
      <c r="D161" s="223"/>
      <c r="E161" s="223"/>
      <c r="F161" s="193"/>
      <c r="G161" s="183"/>
      <c r="H161" s="183"/>
    </row>
    <row r="162" spans="1:8" ht="23.45" customHeight="1">
      <c r="A162" s="288" t="s">
        <v>714</v>
      </c>
      <c r="B162" s="183"/>
      <c r="C162" s="223"/>
      <c r="D162" s="223"/>
      <c r="E162" s="223"/>
      <c r="F162" s="193"/>
      <c r="G162" s="183"/>
      <c r="H162" s="183"/>
    </row>
    <row r="163" spans="1:8" ht="23.45" customHeight="1">
      <c r="A163" s="179" t="s">
        <v>715</v>
      </c>
      <c r="B163" s="183"/>
      <c r="C163" s="223"/>
      <c r="D163" s="223"/>
      <c r="E163" s="223"/>
      <c r="F163" s="193"/>
      <c r="G163" s="183"/>
      <c r="H163" s="183"/>
    </row>
    <row r="164" spans="1:8" ht="23.45" customHeight="1">
      <c r="A164" s="180" t="s">
        <v>1200</v>
      </c>
      <c r="B164" s="183">
        <v>0</v>
      </c>
      <c r="C164" s="313">
        <v>5390</v>
      </c>
      <c r="D164" s="223">
        <v>0</v>
      </c>
      <c r="E164" s="183">
        <v>29400</v>
      </c>
      <c r="F164" s="183">
        <v>20000</v>
      </c>
      <c r="G164" s="313">
        <f>SUM(H164-E164)*100/E164</f>
        <v>-31.972789115646258</v>
      </c>
      <c r="H164" s="183">
        <v>20000</v>
      </c>
    </row>
    <row r="165" spans="1:8" ht="23.45" customHeight="1">
      <c r="A165" s="215" t="s">
        <v>1506</v>
      </c>
      <c r="B165" s="193">
        <f>SUM(B164)</f>
        <v>0</v>
      </c>
      <c r="C165" s="193">
        <f>SUM(C164)</f>
        <v>5390</v>
      </c>
      <c r="D165" s="193">
        <f>SUM(D164)</f>
        <v>0</v>
      </c>
      <c r="E165" s="193">
        <f>SUM(E164)</f>
        <v>29400</v>
      </c>
      <c r="F165" s="193">
        <f>SUM(F164)</f>
        <v>20000</v>
      </c>
      <c r="G165" s="193"/>
      <c r="H165" s="193">
        <f>SUM(H164)</f>
        <v>20000</v>
      </c>
    </row>
    <row r="166" spans="1:8" ht="23.45" customHeight="1">
      <c r="A166" s="179" t="s">
        <v>716</v>
      </c>
      <c r="B166" s="183"/>
      <c r="C166" s="223"/>
      <c r="D166" s="223"/>
      <c r="E166" s="223"/>
      <c r="F166" s="183"/>
      <c r="G166" s="183"/>
      <c r="H166" s="183"/>
    </row>
    <row r="167" spans="1:8" ht="45.6" customHeight="1">
      <c r="A167" s="180" t="s">
        <v>554</v>
      </c>
      <c r="B167" s="183"/>
      <c r="C167" s="223"/>
      <c r="D167" s="223"/>
      <c r="E167" s="223"/>
      <c r="F167" s="183"/>
      <c r="G167" s="183"/>
      <c r="H167" s="282"/>
    </row>
    <row r="168" spans="1:8" ht="23.45" customHeight="1">
      <c r="A168" s="103" t="s">
        <v>259</v>
      </c>
      <c r="B168" s="183">
        <v>0</v>
      </c>
      <c r="C168" s="223">
        <v>0</v>
      </c>
      <c r="D168" s="223">
        <v>0</v>
      </c>
      <c r="E168" s="223">
        <v>0</v>
      </c>
      <c r="F168" s="183">
        <v>30000</v>
      </c>
      <c r="G168" s="313">
        <v>100</v>
      </c>
      <c r="H168" s="183">
        <v>30000</v>
      </c>
    </row>
    <row r="169" spans="1:8" ht="47.25" customHeight="1">
      <c r="A169" s="258" t="s">
        <v>1662</v>
      </c>
      <c r="B169" s="282">
        <v>0</v>
      </c>
      <c r="C169" s="285">
        <v>0</v>
      </c>
      <c r="D169" s="285">
        <v>0</v>
      </c>
      <c r="E169" s="285">
        <v>0</v>
      </c>
      <c r="F169" s="286">
        <v>100000</v>
      </c>
      <c r="G169" s="335">
        <v>100</v>
      </c>
      <c r="H169" s="282">
        <v>100000</v>
      </c>
    </row>
    <row r="170" spans="1:8" ht="46.5" customHeight="1">
      <c r="A170" s="258" t="s">
        <v>1663</v>
      </c>
      <c r="B170" s="282">
        <v>0</v>
      </c>
      <c r="C170" s="285">
        <v>0</v>
      </c>
      <c r="D170" s="285">
        <v>0</v>
      </c>
      <c r="E170" s="285">
        <v>0</v>
      </c>
      <c r="F170" s="285">
        <v>0</v>
      </c>
      <c r="G170" s="335">
        <v>100</v>
      </c>
      <c r="H170" s="282">
        <v>50000</v>
      </c>
    </row>
    <row r="171" spans="1:8" ht="23.45" customHeight="1">
      <c r="A171" s="215" t="s">
        <v>834</v>
      </c>
      <c r="B171" s="193">
        <f>SUM(B168:B170)</f>
        <v>0</v>
      </c>
      <c r="C171" s="193">
        <f>SUM(C168:C170)</f>
        <v>0</v>
      </c>
      <c r="D171" s="193">
        <f>SUM(D168:D170)</f>
        <v>0</v>
      </c>
      <c r="E171" s="193">
        <f>SUM(E168:E170)</f>
        <v>0</v>
      </c>
      <c r="F171" s="193">
        <f>SUM(F168:F170)</f>
        <v>130000</v>
      </c>
      <c r="G171" s="193"/>
      <c r="H171" s="193">
        <f>SUM(H168:H170)</f>
        <v>180000</v>
      </c>
    </row>
    <row r="172" spans="1:8" ht="23.45" customHeight="1">
      <c r="A172" s="215" t="s">
        <v>260</v>
      </c>
      <c r="B172" s="193">
        <f>SUM(B165,B171)</f>
        <v>0</v>
      </c>
      <c r="C172" s="193">
        <f>SUM(C165,C171)</f>
        <v>5390</v>
      </c>
      <c r="D172" s="193">
        <f>SUM(D165,D171)</f>
        <v>0</v>
      </c>
      <c r="E172" s="193">
        <f>SUM(E165,E171)</f>
        <v>29400</v>
      </c>
      <c r="F172" s="193">
        <f>SUM(F165,F171)</f>
        <v>150000</v>
      </c>
      <c r="G172" s="193"/>
      <c r="H172" s="193">
        <f>SUM(H165,H171)</f>
        <v>200000</v>
      </c>
    </row>
    <row r="173" spans="1:8" ht="23.45" customHeight="1">
      <c r="A173" s="215" t="s">
        <v>1194</v>
      </c>
      <c r="B173" s="193">
        <f t="shared" ref="B173:F174" si="2">SUM(B172)</f>
        <v>0</v>
      </c>
      <c r="C173" s="193">
        <f t="shared" si="2"/>
        <v>5390</v>
      </c>
      <c r="D173" s="193">
        <f t="shared" si="2"/>
        <v>0</v>
      </c>
      <c r="E173" s="193">
        <f>SUM(E172)</f>
        <v>29400</v>
      </c>
      <c r="F173" s="193">
        <f t="shared" si="2"/>
        <v>150000</v>
      </c>
      <c r="G173" s="193"/>
      <c r="H173" s="193">
        <f>SUM(H172)</f>
        <v>200000</v>
      </c>
    </row>
    <row r="174" spans="1:8" ht="23.45" customHeight="1">
      <c r="A174" s="215" t="s">
        <v>1201</v>
      </c>
      <c r="B174" s="193">
        <f t="shared" si="2"/>
        <v>0</v>
      </c>
      <c r="C174" s="193">
        <f t="shared" si="2"/>
        <v>5390</v>
      </c>
      <c r="D174" s="193">
        <f t="shared" si="2"/>
        <v>0</v>
      </c>
      <c r="E174" s="193">
        <f t="shared" si="2"/>
        <v>29400</v>
      </c>
      <c r="F174" s="193">
        <f t="shared" si="2"/>
        <v>150000</v>
      </c>
      <c r="G174" s="193"/>
      <c r="H174" s="193">
        <f>SUM(H173)</f>
        <v>200000</v>
      </c>
    </row>
    <row r="175" spans="1:8" ht="23.45" customHeight="1">
      <c r="A175" s="215" t="s">
        <v>1198</v>
      </c>
      <c r="B175" s="193">
        <f>SUM(B159,B174)</f>
        <v>5000</v>
      </c>
      <c r="C175" s="193">
        <f>SUM(C159,C174)</f>
        <v>10390</v>
      </c>
      <c r="D175" s="193">
        <f>SUM(D159,D174)</f>
        <v>32200</v>
      </c>
      <c r="E175" s="193">
        <f>SUM(E159,E174)</f>
        <v>35240</v>
      </c>
      <c r="F175" s="193">
        <f>SUM(F159,F174)</f>
        <v>160000</v>
      </c>
      <c r="G175" s="193"/>
      <c r="H175" s="193">
        <f>SUM(H159,H174)</f>
        <v>210000</v>
      </c>
    </row>
    <row r="176" spans="1:8" ht="22.9" customHeight="1">
      <c r="A176" s="179" t="s">
        <v>1641</v>
      </c>
      <c r="B176" s="183"/>
      <c r="C176" s="223"/>
      <c r="D176" s="223"/>
      <c r="E176" s="223"/>
      <c r="F176" s="223"/>
      <c r="G176" s="183"/>
      <c r="H176" s="183"/>
    </row>
    <row r="177" spans="1:8" ht="22.9" customHeight="1">
      <c r="A177" s="288" t="s">
        <v>1215</v>
      </c>
      <c r="B177" s="183"/>
      <c r="C177" s="223"/>
      <c r="D177" s="223"/>
      <c r="E177" s="223"/>
      <c r="F177" s="223"/>
      <c r="G177" s="183"/>
      <c r="H177" s="183"/>
    </row>
    <row r="178" spans="1:8" ht="22.9" customHeight="1">
      <c r="A178" s="179" t="s">
        <v>1130</v>
      </c>
      <c r="B178" s="183"/>
      <c r="C178" s="223"/>
      <c r="D178" s="223"/>
      <c r="E178" s="223"/>
      <c r="F178" s="223"/>
      <c r="G178" s="183"/>
      <c r="H178" s="183"/>
    </row>
    <row r="179" spans="1:8" ht="22.9" customHeight="1">
      <c r="A179" s="179" t="s">
        <v>1249</v>
      </c>
      <c r="B179" s="183"/>
      <c r="C179" s="223"/>
      <c r="D179" s="223"/>
      <c r="E179" s="223"/>
      <c r="F179" s="223"/>
      <c r="G179" s="183"/>
      <c r="H179" s="183"/>
    </row>
    <row r="180" spans="1:8" ht="22.9" customHeight="1">
      <c r="A180" s="288" t="s">
        <v>169</v>
      </c>
      <c r="B180" s="183"/>
      <c r="C180" s="223"/>
      <c r="D180" s="223"/>
      <c r="E180" s="223"/>
      <c r="F180" s="223"/>
      <c r="G180" s="183"/>
      <c r="H180" s="183"/>
    </row>
    <row r="181" spans="1:8" ht="22.9" customHeight="1">
      <c r="A181" s="254" t="s">
        <v>1157</v>
      </c>
      <c r="B181" s="183">
        <v>118980</v>
      </c>
      <c r="C181" s="183">
        <v>173155</v>
      </c>
      <c r="D181" s="183">
        <v>193792</v>
      </c>
      <c r="E181" s="183">
        <v>144480</v>
      </c>
      <c r="F181" s="183">
        <v>303000</v>
      </c>
      <c r="G181" s="335">
        <f>SUM(H181-E181)*100/E181</f>
        <v>405.06644518272424</v>
      </c>
      <c r="H181" s="183">
        <v>729720</v>
      </c>
    </row>
    <row r="182" spans="1:8" ht="22.9" customHeight="1">
      <c r="A182" s="254" t="s">
        <v>1158</v>
      </c>
      <c r="B182" s="183">
        <v>104000</v>
      </c>
      <c r="C182" s="183">
        <v>115356</v>
      </c>
      <c r="D182" s="183">
        <v>133317</v>
      </c>
      <c r="E182" s="183">
        <v>100430</v>
      </c>
      <c r="F182" s="183">
        <v>152520</v>
      </c>
      <c r="G182" s="335">
        <f>SUM(H182-E182)*100/E182</f>
        <v>199.07398187792492</v>
      </c>
      <c r="H182" s="183">
        <v>300360</v>
      </c>
    </row>
    <row r="183" spans="1:8" ht="22.9" customHeight="1">
      <c r="A183" s="254" t="s">
        <v>920</v>
      </c>
      <c r="B183" s="183">
        <v>302880</v>
      </c>
      <c r="C183" s="183">
        <v>275517</v>
      </c>
      <c r="D183" s="183">
        <v>280447</v>
      </c>
      <c r="E183" s="183">
        <v>0</v>
      </c>
      <c r="F183" s="183">
        <v>406800</v>
      </c>
      <c r="G183" s="335">
        <v>100</v>
      </c>
      <c r="H183" s="183">
        <v>151680</v>
      </c>
    </row>
    <row r="184" spans="1:8" ht="22.9" customHeight="1">
      <c r="A184" s="254" t="s">
        <v>1159</v>
      </c>
      <c r="B184" s="183">
        <v>0</v>
      </c>
      <c r="C184" s="183">
        <v>168089</v>
      </c>
      <c r="D184" s="183">
        <v>163200</v>
      </c>
      <c r="E184" s="183">
        <v>0</v>
      </c>
      <c r="F184" s="183">
        <v>377880</v>
      </c>
      <c r="G184" s="335">
        <v>100</v>
      </c>
      <c r="H184" s="183">
        <v>46320</v>
      </c>
    </row>
    <row r="185" spans="1:8" ht="22.9" customHeight="1">
      <c r="A185" s="215" t="s">
        <v>927</v>
      </c>
      <c r="B185" s="193">
        <f>SUM(B181:B184)</f>
        <v>525860</v>
      </c>
      <c r="C185" s="193">
        <f>SUM(C181:C184)</f>
        <v>732117</v>
      </c>
      <c r="D185" s="193">
        <f>SUM(D181:D184)</f>
        <v>770756</v>
      </c>
      <c r="E185" s="193">
        <f>SUM(E181:E184)</f>
        <v>244910</v>
      </c>
      <c r="F185" s="193">
        <f>SUM(F181:F184)</f>
        <v>1240200</v>
      </c>
      <c r="G185" s="193"/>
      <c r="H185" s="193">
        <f>SUM(H181:H184)</f>
        <v>1228080</v>
      </c>
    </row>
    <row r="186" spans="1:8" ht="22.9" customHeight="1">
      <c r="A186" s="215" t="s">
        <v>1160</v>
      </c>
      <c r="B186" s="193">
        <f>SUM(B185)</f>
        <v>525860</v>
      </c>
      <c r="C186" s="193">
        <f>SUM(C185)</f>
        <v>732117</v>
      </c>
      <c r="D186" s="193">
        <f>SUM(D185)</f>
        <v>770756</v>
      </c>
      <c r="E186" s="193">
        <f>SUM(E185)</f>
        <v>244910</v>
      </c>
      <c r="F186" s="193">
        <f>SUM(F185)</f>
        <v>1240200</v>
      </c>
      <c r="G186" s="193"/>
      <c r="H186" s="193">
        <f>SUM(H185)</f>
        <v>1228080</v>
      </c>
    </row>
    <row r="187" spans="1:8" ht="22.9" customHeight="1">
      <c r="A187" s="179" t="s">
        <v>956</v>
      </c>
      <c r="B187" s="183"/>
      <c r="C187" s="223"/>
      <c r="D187" s="223"/>
      <c r="E187" s="223"/>
      <c r="F187" s="223"/>
      <c r="G187" s="183"/>
      <c r="H187" s="183"/>
    </row>
    <row r="188" spans="1:8" ht="22.9" customHeight="1">
      <c r="A188" s="179" t="s">
        <v>714</v>
      </c>
      <c r="B188" s="183"/>
      <c r="C188" s="223"/>
      <c r="D188" s="223"/>
      <c r="E188" s="223"/>
      <c r="F188" s="223"/>
      <c r="G188" s="183"/>
      <c r="H188" s="183"/>
    </row>
    <row r="189" spans="1:8" ht="22.9" customHeight="1">
      <c r="A189" s="260" t="s">
        <v>1161</v>
      </c>
      <c r="B189" s="183"/>
      <c r="C189" s="223"/>
      <c r="D189" s="223"/>
      <c r="E189" s="223"/>
      <c r="F189" s="223"/>
      <c r="G189" s="183"/>
      <c r="H189" s="183"/>
    </row>
    <row r="190" spans="1:8" ht="22.9" customHeight="1">
      <c r="A190" s="254" t="s">
        <v>1162</v>
      </c>
      <c r="B190" s="183">
        <v>5120</v>
      </c>
      <c r="C190" s="183">
        <v>420</v>
      </c>
      <c r="D190" s="183">
        <v>4620</v>
      </c>
      <c r="E190" s="183">
        <v>0</v>
      </c>
      <c r="F190" s="313">
        <v>20000</v>
      </c>
      <c r="G190" s="335">
        <v>100</v>
      </c>
      <c r="H190" s="183">
        <v>20000</v>
      </c>
    </row>
    <row r="191" spans="1:8" ht="22.9" customHeight="1">
      <c r="A191" s="254" t="s">
        <v>257</v>
      </c>
      <c r="B191" s="183">
        <v>3639</v>
      </c>
      <c r="C191" s="183">
        <v>0</v>
      </c>
      <c r="D191" s="183">
        <v>0</v>
      </c>
      <c r="E191" s="183">
        <v>11900</v>
      </c>
      <c r="F191" s="313">
        <v>0</v>
      </c>
      <c r="G191" s="335">
        <f>SUM(H191-E191)*100/E191</f>
        <v>101.68067226890756</v>
      </c>
      <c r="H191" s="183">
        <v>24000</v>
      </c>
    </row>
    <row r="192" spans="1:8" ht="22.9" customHeight="1">
      <c r="A192" s="254" t="s">
        <v>1163</v>
      </c>
      <c r="B192" s="183">
        <v>3639</v>
      </c>
      <c r="C192" s="183">
        <v>0</v>
      </c>
      <c r="D192" s="183">
        <v>770</v>
      </c>
      <c r="E192" s="183">
        <v>0</v>
      </c>
      <c r="F192" s="313">
        <v>10000</v>
      </c>
      <c r="G192" s="335">
        <v>100</v>
      </c>
      <c r="H192" s="183">
        <v>3000</v>
      </c>
    </row>
    <row r="193" spans="1:8" ht="22.9" customHeight="1">
      <c r="A193" s="254" t="s">
        <v>1164</v>
      </c>
      <c r="B193" s="183">
        <v>0</v>
      </c>
      <c r="C193" s="183">
        <v>770</v>
      </c>
      <c r="D193" s="183">
        <v>0</v>
      </c>
      <c r="E193" s="183">
        <v>240</v>
      </c>
      <c r="F193" s="313">
        <v>20000</v>
      </c>
      <c r="G193" s="335">
        <f>SUM(H193-E193)*100/E193</f>
        <v>4066.6666666666665</v>
      </c>
      <c r="H193" s="183">
        <v>10000</v>
      </c>
    </row>
    <row r="194" spans="1:8" ht="44.25">
      <c r="A194" s="258" t="s">
        <v>552</v>
      </c>
      <c r="B194" s="282">
        <v>80154</v>
      </c>
      <c r="C194" s="347">
        <v>77350</v>
      </c>
      <c r="D194" s="347">
        <v>126434</v>
      </c>
      <c r="E194" s="282">
        <v>0</v>
      </c>
      <c r="F194" s="282">
        <v>140000</v>
      </c>
      <c r="G194" s="335">
        <v>100</v>
      </c>
      <c r="H194" s="282">
        <v>210000</v>
      </c>
    </row>
    <row r="195" spans="1:8">
      <c r="A195" s="182" t="s">
        <v>1166</v>
      </c>
      <c r="B195" s="193">
        <f>SUM(B190:B193,B194)</f>
        <v>92552</v>
      </c>
      <c r="C195" s="193">
        <f>SUM(C190:C193,C194)</f>
        <v>78540</v>
      </c>
      <c r="D195" s="193">
        <f>SUM(D190:D193,D194)</f>
        <v>131824</v>
      </c>
      <c r="E195" s="193">
        <f>SUM(E190:E193,E194)</f>
        <v>12140</v>
      </c>
      <c r="F195" s="193">
        <f>SUM(F190:F193,F194)</f>
        <v>190000</v>
      </c>
      <c r="G195" s="193"/>
      <c r="H195" s="193">
        <f>SUM(H190:H193,H194)</f>
        <v>267000</v>
      </c>
    </row>
    <row r="196" spans="1:8">
      <c r="A196" s="288" t="s">
        <v>1165</v>
      </c>
      <c r="B196" s="183"/>
      <c r="C196" s="183"/>
      <c r="D196" s="183"/>
      <c r="E196" s="183"/>
      <c r="F196" s="183"/>
      <c r="G196" s="183"/>
      <c r="H196" s="183"/>
    </row>
    <row r="197" spans="1:8">
      <c r="A197" s="258" t="s">
        <v>1167</v>
      </c>
      <c r="B197" s="183"/>
      <c r="C197" s="183"/>
      <c r="D197" s="183"/>
      <c r="E197" s="183"/>
      <c r="F197" s="183"/>
      <c r="G197" s="183"/>
      <c r="H197" s="183"/>
    </row>
    <row r="198" spans="1:8">
      <c r="A198" s="258" t="s">
        <v>1168</v>
      </c>
      <c r="B198" s="183">
        <v>12500</v>
      </c>
      <c r="C198" s="183">
        <v>27500</v>
      </c>
      <c r="D198" s="183">
        <v>33700</v>
      </c>
      <c r="E198" s="183">
        <v>25400</v>
      </c>
      <c r="F198" s="183">
        <v>40000</v>
      </c>
      <c r="G198" s="335">
        <f>SUM(H198-E198)*100/E198</f>
        <v>18.110236220472441</v>
      </c>
      <c r="H198" s="183">
        <v>30000</v>
      </c>
    </row>
    <row r="199" spans="1:8">
      <c r="A199" s="258" t="s">
        <v>475</v>
      </c>
      <c r="B199" s="183"/>
      <c r="C199" s="183"/>
      <c r="D199" s="183"/>
      <c r="E199" s="183"/>
      <c r="F199" s="183"/>
      <c r="G199" s="183"/>
      <c r="H199" s="183"/>
    </row>
    <row r="200" spans="1:8">
      <c r="A200" s="258" t="s">
        <v>1142</v>
      </c>
      <c r="B200" s="183">
        <v>8350</v>
      </c>
      <c r="C200" s="183">
        <v>0</v>
      </c>
      <c r="D200" s="183">
        <v>0</v>
      </c>
      <c r="E200" s="183">
        <v>0</v>
      </c>
      <c r="F200" s="183">
        <v>20000</v>
      </c>
      <c r="G200" s="335">
        <v>100</v>
      </c>
      <c r="H200" s="183">
        <v>5000</v>
      </c>
    </row>
    <row r="201" spans="1:8" ht="44.25">
      <c r="A201" s="258" t="s">
        <v>555</v>
      </c>
      <c r="B201" s="183"/>
      <c r="C201" s="183"/>
      <c r="D201" s="183"/>
      <c r="E201" s="183"/>
      <c r="F201" s="183"/>
      <c r="G201" s="183"/>
      <c r="H201" s="282"/>
    </row>
    <row r="202" spans="1:8">
      <c r="A202" s="258" t="s">
        <v>476</v>
      </c>
      <c r="B202" s="183">
        <v>15000</v>
      </c>
      <c r="C202" s="183">
        <v>35075</v>
      </c>
      <c r="D202" s="183">
        <v>35234</v>
      </c>
      <c r="E202" s="183">
        <v>40911</v>
      </c>
      <c r="F202" s="183">
        <v>40000</v>
      </c>
      <c r="G202" s="335">
        <f>SUM(H202-E202)*100/E202</f>
        <v>-2.22678497225685</v>
      </c>
      <c r="H202" s="183">
        <v>40000</v>
      </c>
    </row>
    <row r="203" spans="1:8">
      <c r="A203" s="258" t="s">
        <v>477</v>
      </c>
      <c r="B203" s="183">
        <v>0</v>
      </c>
      <c r="C203" s="183">
        <v>14000</v>
      </c>
      <c r="D203" s="183">
        <v>6000</v>
      </c>
      <c r="E203" s="183">
        <v>4500</v>
      </c>
      <c r="F203" s="183">
        <v>20000</v>
      </c>
      <c r="G203" s="335">
        <f>SUM(H203-E203)*100/E203</f>
        <v>700</v>
      </c>
      <c r="H203" s="183">
        <v>36000</v>
      </c>
    </row>
    <row r="204" spans="1:8">
      <c r="A204" s="258" t="s">
        <v>478</v>
      </c>
      <c r="B204" s="183"/>
      <c r="C204" s="183"/>
      <c r="D204" s="183"/>
      <c r="E204" s="183"/>
      <c r="F204" s="183"/>
      <c r="G204" s="183"/>
      <c r="H204" s="183"/>
    </row>
    <row r="205" spans="1:8">
      <c r="A205" s="258" t="s">
        <v>479</v>
      </c>
      <c r="B205" s="183">
        <v>0</v>
      </c>
      <c r="C205" s="183">
        <v>0</v>
      </c>
      <c r="D205" s="183">
        <v>0</v>
      </c>
      <c r="E205" s="183">
        <v>0</v>
      </c>
      <c r="F205" s="183">
        <v>10000</v>
      </c>
      <c r="G205" s="335">
        <v>100</v>
      </c>
      <c r="H205" s="183">
        <v>5000</v>
      </c>
    </row>
    <row r="206" spans="1:8">
      <c r="A206" s="258" t="s">
        <v>1145</v>
      </c>
      <c r="B206" s="183"/>
      <c r="C206" s="183"/>
      <c r="D206" s="183"/>
      <c r="E206" s="183"/>
      <c r="F206" s="183"/>
      <c r="G206" s="183"/>
      <c r="H206" s="183"/>
    </row>
    <row r="207" spans="1:8">
      <c r="A207" s="258" t="s">
        <v>1146</v>
      </c>
      <c r="B207" s="183">
        <v>5000</v>
      </c>
      <c r="C207" s="183">
        <v>2909</v>
      </c>
      <c r="D207" s="183">
        <v>37809</v>
      </c>
      <c r="E207" s="183">
        <v>550</v>
      </c>
      <c r="F207" s="183">
        <v>35000</v>
      </c>
      <c r="G207" s="335">
        <f>SUM(H207-E207)*100/E207</f>
        <v>2627.2727272727275</v>
      </c>
      <c r="H207" s="183">
        <v>15000</v>
      </c>
    </row>
    <row r="208" spans="1:8">
      <c r="A208" s="182" t="s">
        <v>480</v>
      </c>
      <c r="B208" s="193">
        <f>SUM(B198:B207)</f>
        <v>40850</v>
      </c>
      <c r="C208" s="193">
        <f>SUM(C198:C207)</f>
        <v>79484</v>
      </c>
      <c r="D208" s="193">
        <f>SUM(D198:D207)</f>
        <v>112743</v>
      </c>
      <c r="E208" s="193">
        <f>SUM(E198:E207)</f>
        <v>71361</v>
      </c>
      <c r="F208" s="193">
        <f>SUM(F198:F207)</f>
        <v>165000</v>
      </c>
      <c r="G208" s="193"/>
      <c r="H208" s="193">
        <f>SUM(H198:H207)</f>
        <v>131000</v>
      </c>
    </row>
    <row r="209" spans="1:8">
      <c r="A209" s="106" t="s">
        <v>481</v>
      </c>
      <c r="B209" s="106"/>
      <c r="C209" s="139"/>
      <c r="D209" s="139"/>
      <c r="E209" s="139"/>
      <c r="F209" s="267"/>
      <c r="G209" s="183"/>
      <c r="H209" s="183"/>
    </row>
    <row r="210" spans="1:8">
      <c r="A210" s="188" t="s">
        <v>482</v>
      </c>
      <c r="B210" s="183">
        <v>5010</v>
      </c>
      <c r="C210" s="183">
        <v>4456</v>
      </c>
      <c r="D210" s="183">
        <v>4456</v>
      </c>
      <c r="E210" s="183">
        <v>17598</v>
      </c>
      <c r="F210" s="183">
        <v>20000</v>
      </c>
      <c r="G210" s="335">
        <f>SUM(H210-E210)*100/E210</f>
        <v>13.649278327082623</v>
      </c>
      <c r="H210" s="183">
        <v>20000</v>
      </c>
    </row>
    <row r="211" spans="1:8">
      <c r="A211" s="188" t="s">
        <v>483</v>
      </c>
      <c r="B211" s="193">
        <v>0</v>
      </c>
      <c r="C211" s="183">
        <v>13094</v>
      </c>
      <c r="D211" s="183">
        <v>18094</v>
      </c>
      <c r="E211" s="183">
        <v>2708</v>
      </c>
      <c r="F211" s="183">
        <v>15000</v>
      </c>
      <c r="G211" s="335">
        <f>SUM(H211-E211)*100/E211</f>
        <v>269.27621861152141</v>
      </c>
      <c r="H211" s="183">
        <v>10000</v>
      </c>
    </row>
    <row r="212" spans="1:8">
      <c r="A212" s="188" t="s">
        <v>484</v>
      </c>
      <c r="B212" s="193">
        <v>0</v>
      </c>
      <c r="C212" s="183">
        <v>0</v>
      </c>
      <c r="D212" s="183">
        <v>0</v>
      </c>
      <c r="E212" s="183">
        <v>0</v>
      </c>
      <c r="F212" s="183">
        <v>6000</v>
      </c>
      <c r="G212" s="335">
        <v>100</v>
      </c>
      <c r="H212" s="183">
        <v>5000</v>
      </c>
    </row>
    <row r="213" spans="1:8">
      <c r="A213" s="188" t="s">
        <v>485</v>
      </c>
      <c r="B213" s="193"/>
      <c r="C213" s="183"/>
      <c r="D213" s="183"/>
      <c r="E213" s="183"/>
      <c r="F213" s="183"/>
      <c r="G213" s="183"/>
      <c r="H213" s="183"/>
    </row>
    <row r="214" spans="1:8">
      <c r="A214" s="188" t="s">
        <v>486</v>
      </c>
      <c r="B214" s="183">
        <v>600</v>
      </c>
      <c r="C214" s="183">
        <v>11220</v>
      </c>
      <c r="D214" s="183">
        <v>8490</v>
      </c>
      <c r="E214" s="183">
        <v>0</v>
      </c>
      <c r="F214" s="183">
        <v>10200</v>
      </c>
      <c r="G214" s="335">
        <v>100</v>
      </c>
      <c r="H214" s="183">
        <v>10800</v>
      </c>
    </row>
    <row r="215" spans="1:8">
      <c r="A215" s="188" t="s">
        <v>487</v>
      </c>
      <c r="B215" s="183">
        <v>12602</v>
      </c>
      <c r="C215" s="183">
        <v>0</v>
      </c>
      <c r="D215" s="183">
        <v>8656</v>
      </c>
      <c r="E215" s="183">
        <v>1429</v>
      </c>
      <c r="F215" s="183">
        <v>10000</v>
      </c>
      <c r="G215" s="335">
        <f>SUM(H215-E215)*100/E215</f>
        <v>599.79006298110562</v>
      </c>
      <c r="H215" s="183">
        <v>10000</v>
      </c>
    </row>
    <row r="216" spans="1:8">
      <c r="A216" s="188" t="s">
        <v>490</v>
      </c>
      <c r="B216" s="183">
        <v>0</v>
      </c>
      <c r="C216" s="183">
        <v>5010</v>
      </c>
      <c r="D216" s="183">
        <v>0</v>
      </c>
      <c r="E216" s="183">
        <v>0</v>
      </c>
      <c r="F216" s="183">
        <v>30600</v>
      </c>
      <c r="G216" s="335">
        <v>100</v>
      </c>
      <c r="H216" s="183">
        <v>16200</v>
      </c>
    </row>
    <row r="217" spans="1:8">
      <c r="A217" s="188" t="s">
        <v>489</v>
      </c>
      <c r="B217" s="183">
        <v>513700</v>
      </c>
      <c r="C217" s="183">
        <v>10000</v>
      </c>
      <c r="D217" s="183">
        <v>4200</v>
      </c>
      <c r="E217" s="183">
        <v>0</v>
      </c>
      <c r="F217" s="183">
        <v>60000</v>
      </c>
      <c r="G217" s="335">
        <v>100</v>
      </c>
      <c r="H217" s="183">
        <v>20000</v>
      </c>
    </row>
    <row r="218" spans="1:8">
      <c r="A218" s="188" t="s">
        <v>488</v>
      </c>
      <c r="B218" s="183">
        <v>0</v>
      </c>
      <c r="C218" s="183">
        <v>0</v>
      </c>
      <c r="D218" s="183">
        <v>1300</v>
      </c>
      <c r="E218" s="183">
        <v>0</v>
      </c>
      <c r="F218" s="183">
        <v>8000</v>
      </c>
      <c r="G218" s="335">
        <v>100</v>
      </c>
      <c r="H218" s="183">
        <v>10000</v>
      </c>
    </row>
    <row r="219" spans="1:8">
      <c r="A219" s="182" t="s">
        <v>496</v>
      </c>
      <c r="B219" s="193">
        <f>SUM(B210:B218)</f>
        <v>531912</v>
      </c>
      <c r="C219" s="193">
        <f>SUM(C210:C218)</f>
        <v>43780</v>
      </c>
      <c r="D219" s="193">
        <f>SUM(D210:D218)</f>
        <v>45196</v>
      </c>
      <c r="E219" s="193">
        <f>SUM(E210:E218)</f>
        <v>21735</v>
      </c>
      <c r="F219" s="193">
        <f>SUM(F210:F218)</f>
        <v>159800</v>
      </c>
      <c r="G219" s="193"/>
      <c r="H219" s="193">
        <f>SUM(H210:H218)</f>
        <v>102000</v>
      </c>
    </row>
    <row r="220" spans="1:8">
      <c r="A220" s="182" t="s">
        <v>1501</v>
      </c>
      <c r="B220" s="193">
        <f>SUM(B195,B208,B219)</f>
        <v>665314</v>
      </c>
      <c r="C220" s="193">
        <f>SUM(C195,C208,C219)</f>
        <v>201804</v>
      </c>
      <c r="D220" s="193">
        <f>SUM(D195,D208,D219)</f>
        <v>289763</v>
      </c>
      <c r="E220" s="193">
        <f>SUM(E195,E208,E219)</f>
        <v>105236</v>
      </c>
      <c r="F220" s="193">
        <f>SUM(F195,F208,F219)</f>
        <v>514800</v>
      </c>
      <c r="G220" s="193"/>
      <c r="H220" s="193">
        <f>SUM(H195,H208,H219)</f>
        <v>500000</v>
      </c>
    </row>
    <row r="221" spans="1:8">
      <c r="A221" s="106" t="s">
        <v>491</v>
      </c>
      <c r="B221" s="106"/>
      <c r="C221" s="139"/>
      <c r="D221" s="139"/>
      <c r="E221" s="139"/>
      <c r="F221" s="267"/>
      <c r="G221" s="183"/>
      <c r="H221" s="183"/>
    </row>
    <row r="222" spans="1:8">
      <c r="A222" s="188" t="s">
        <v>492</v>
      </c>
      <c r="B222" s="183">
        <v>12203</v>
      </c>
      <c r="C222" s="183">
        <v>14024</v>
      </c>
      <c r="D222" s="183">
        <v>13322</v>
      </c>
      <c r="E222" s="183">
        <v>14378</v>
      </c>
      <c r="F222" s="267">
        <v>18000</v>
      </c>
      <c r="G222" s="335">
        <f>SUM(H222-E222)*100/E222</f>
        <v>25.191264431770762</v>
      </c>
      <c r="H222" s="183">
        <v>18000</v>
      </c>
    </row>
    <row r="223" spans="1:8">
      <c r="A223" s="188" t="s">
        <v>493</v>
      </c>
      <c r="B223" s="183">
        <v>5200</v>
      </c>
      <c r="C223" s="183">
        <v>7383</v>
      </c>
      <c r="D223" s="183">
        <v>8495</v>
      </c>
      <c r="E223" s="183">
        <v>6120</v>
      </c>
      <c r="F223" s="267">
        <v>12000</v>
      </c>
      <c r="G223" s="335">
        <f>SUM(H223-E223)*100/E223</f>
        <v>96.078431372549019</v>
      </c>
      <c r="H223" s="183">
        <v>12000</v>
      </c>
    </row>
    <row r="224" spans="1:8">
      <c r="A224" s="215" t="s">
        <v>1180</v>
      </c>
      <c r="B224" s="193">
        <f>SUM(B222:B223)</f>
        <v>17403</v>
      </c>
      <c r="C224" s="193">
        <f>SUM(C222:C223)</f>
        <v>21407</v>
      </c>
      <c r="D224" s="193">
        <f>SUM(D222:D223)</f>
        <v>21817</v>
      </c>
      <c r="E224" s="193">
        <f>SUM(E222:E223)</f>
        <v>20498</v>
      </c>
      <c r="F224" s="193">
        <f>SUM(F222:F223)</f>
        <v>30000</v>
      </c>
      <c r="G224" s="193"/>
      <c r="H224" s="193">
        <f>SUM(H222:H223)</f>
        <v>30000</v>
      </c>
    </row>
    <row r="225" spans="1:8">
      <c r="A225" s="215" t="s">
        <v>494</v>
      </c>
      <c r="B225" s="193">
        <f>SUM(B220,B224)</f>
        <v>682717</v>
      </c>
      <c r="C225" s="193">
        <f>SUM(C220,C224)</f>
        <v>223211</v>
      </c>
      <c r="D225" s="193">
        <f>SUM(D220,D224)</f>
        <v>311580</v>
      </c>
      <c r="E225" s="193">
        <f>SUM(E220,E224)</f>
        <v>125734</v>
      </c>
      <c r="F225" s="193">
        <f>SUM(F220,F224)</f>
        <v>544800</v>
      </c>
      <c r="G225" s="193"/>
      <c r="H225" s="193">
        <f>SUM(H220,H224)</f>
        <v>530000</v>
      </c>
    </row>
    <row r="226" spans="1:8">
      <c r="A226" s="106" t="s">
        <v>237</v>
      </c>
      <c r="B226" s="106"/>
      <c r="C226" s="139"/>
      <c r="D226" s="139"/>
      <c r="E226" s="139"/>
      <c r="F226" s="267"/>
      <c r="G226" s="183"/>
      <c r="H226" s="183"/>
    </row>
    <row r="227" spans="1:8">
      <c r="A227" s="106" t="s">
        <v>876</v>
      </c>
      <c r="B227" s="106"/>
      <c r="C227" s="139"/>
      <c r="D227" s="139"/>
      <c r="E227" s="139"/>
      <c r="F227" s="267"/>
      <c r="G227" s="183"/>
      <c r="H227" s="183"/>
    </row>
    <row r="228" spans="1:8">
      <c r="A228" s="103" t="s">
        <v>497</v>
      </c>
      <c r="B228" s="322">
        <v>0</v>
      </c>
      <c r="C228" s="139">
        <v>0</v>
      </c>
      <c r="D228" s="139"/>
      <c r="E228" s="139"/>
      <c r="F228" s="267"/>
      <c r="G228" s="183"/>
      <c r="H228" s="183"/>
    </row>
    <row r="229" spans="1:8">
      <c r="A229" s="103" t="s">
        <v>498</v>
      </c>
      <c r="B229" s="193">
        <v>0</v>
      </c>
      <c r="C229" s="193">
        <v>0</v>
      </c>
      <c r="D229" s="193">
        <v>0</v>
      </c>
      <c r="E229" s="193">
        <v>0</v>
      </c>
      <c r="F229" s="183">
        <v>20000</v>
      </c>
      <c r="G229" s="335">
        <v>100</v>
      </c>
      <c r="H229" s="183">
        <v>10000</v>
      </c>
    </row>
    <row r="230" spans="1:8">
      <c r="A230" s="182" t="s">
        <v>499</v>
      </c>
      <c r="B230" s="193">
        <f t="shared" ref="B230:F231" si="3">SUM(B229)</f>
        <v>0</v>
      </c>
      <c r="C230" s="193">
        <f t="shared" si="3"/>
        <v>0</v>
      </c>
      <c r="D230" s="193">
        <f t="shared" si="3"/>
        <v>0</v>
      </c>
      <c r="E230" s="193">
        <f t="shared" si="3"/>
        <v>0</v>
      </c>
      <c r="F230" s="193">
        <f t="shared" si="3"/>
        <v>20000</v>
      </c>
      <c r="G230" s="193"/>
      <c r="H230" s="193">
        <f>SUM(H229)</f>
        <v>10000</v>
      </c>
    </row>
    <row r="231" spans="1:8">
      <c r="A231" s="182" t="s">
        <v>1195</v>
      </c>
      <c r="B231" s="193">
        <f t="shared" si="3"/>
        <v>0</v>
      </c>
      <c r="C231" s="193">
        <f t="shared" si="3"/>
        <v>0</v>
      </c>
      <c r="D231" s="193">
        <f t="shared" si="3"/>
        <v>0</v>
      </c>
      <c r="E231" s="193">
        <f t="shared" si="3"/>
        <v>0</v>
      </c>
      <c r="F231" s="193">
        <f t="shared" si="3"/>
        <v>20000</v>
      </c>
      <c r="G231" s="193"/>
      <c r="H231" s="193">
        <f>SUM(H230)</f>
        <v>10000</v>
      </c>
    </row>
    <row r="232" spans="1:8">
      <c r="A232" s="215" t="s">
        <v>495</v>
      </c>
      <c r="B232" s="193">
        <f>SUM(B186,B225,B231)</f>
        <v>1208577</v>
      </c>
      <c r="C232" s="193">
        <f>SUM(C186,C225,C231)</f>
        <v>955328</v>
      </c>
      <c r="D232" s="193">
        <f>SUM(D186,D225,D231)</f>
        <v>1082336</v>
      </c>
      <c r="E232" s="193">
        <f>SUM(E186,E225,E231)</f>
        <v>370644</v>
      </c>
      <c r="F232" s="193">
        <f>SUM(F186,F225,F231)</f>
        <v>1805000</v>
      </c>
      <c r="G232" s="193"/>
      <c r="H232" s="193">
        <f>SUM(H186,H225,H231)</f>
        <v>1768080</v>
      </c>
    </row>
    <row r="233" spans="1:8">
      <c r="A233" s="106" t="s">
        <v>500</v>
      </c>
      <c r="B233" s="106"/>
      <c r="C233" s="139"/>
      <c r="D233" s="139"/>
      <c r="E233" s="139"/>
      <c r="F233" s="267"/>
      <c r="G233" s="183"/>
      <c r="H233" s="183"/>
    </row>
    <row r="234" spans="1:8">
      <c r="A234" s="106" t="s">
        <v>956</v>
      </c>
      <c r="B234" s="106"/>
      <c r="C234" s="139"/>
      <c r="D234" s="139"/>
      <c r="E234" s="139"/>
      <c r="F234" s="267"/>
      <c r="G234" s="183"/>
      <c r="H234" s="183"/>
    </row>
    <row r="235" spans="1:8">
      <c r="A235" s="106" t="s">
        <v>714</v>
      </c>
      <c r="B235" s="106"/>
      <c r="C235" s="139"/>
      <c r="D235" s="139"/>
      <c r="E235" s="139"/>
      <c r="F235" s="267"/>
      <c r="G235" s="183"/>
      <c r="H235" s="183"/>
    </row>
    <row r="236" spans="1:8">
      <c r="A236" s="106" t="s">
        <v>501</v>
      </c>
      <c r="B236" s="106"/>
      <c r="C236" s="139"/>
      <c r="D236" s="139"/>
      <c r="E236" s="139"/>
      <c r="F236" s="267"/>
      <c r="G236" s="183"/>
      <c r="H236" s="183"/>
    </row>
    <row r="237" spans="1:8" ht="42">
      <c r="A237" s="254" t="s">
        <v>556</v>
      </c>
      <c r="B237" s="106"/>
      <c r="C237" s="139"/>
      <c r="D237" s="139"/>
      <c r="E237" s="139"/>
      <c r="F237" s="267"/>
      <c r="G237" s="183"/>
      <c r="H237" s="282"/>
    </row>
    <row r="238" spans="1:8">
      <c r="A238" s="254" t="s">
        <v>502</v>
      </c>
      <c r="B238" s="193">
        <v>0</v>
      </c>
      <c r="C238" s="183">
        <v>60000</v>
      </c>
      <c r="D238" s="183">
        <v>60000</v>
      </c>
      <c r="E238" s="183">
        <v>60000</v>
      </c>
      <c r="F238" s="183">
        <v>60000</v>
      </c>
      <c r="G238" s="335">
        <f>SUM(H238-E238)*100/E238</f>
        <v>0</v>
      </c>
      <c r="H238" s="183">
        <v>60000</v>
      </c>
    </row>
    <row r="239" spans="1:8">
      <c r="A239" s="254" t="s">
        <v>270</v>
      </c>
      <c r="B239" s="193">
        <v>0</v>
      </c>
      <c r="C239" s="183">
        <v>0</v>
      </c>
      <c r="D239" s="183">
        <v>63600</v>
      </c>
      <c r="E239" s="183">
        <v>0</v>
      </c>
      <c r="F239" s="183">
        <v>20000</v>
      </c>
      <c r="G239" s="335">
        <v>100</v>
      </c>
      <c r="H239" s="183">
        <v>20000</v>
      </c>
    </row>
    <row r="240" spans="1:8">
      <c r="A240" s="188" t="s">
        <v>503</v>
      </c>
      <c r="B240" s="183">
        <v>0</v>
      </c>
      <c r="C240" s="183">
        <v>15000</v>
      </c>
      <c r="D240" s="183">
        <v>6339</v>
      </c>
      <c r="E240" s="183">
        <v>14874</v>
      </c>
      <c r="F240" s="183">
        <v>15000</v>
      </c>
      <c r="G240" s="335">
        <f>SUM(H240-E240)*100/E240</f>
        <v>0.84711577248890679</v>
      </c>
      <c r="H240" s="183">
        <v>15000</v>
      </c>
    </row>
    <row r="241" spans="1:8">
      <c r="A241" s="188" t="s">
        <v>504</v>
      </c>
      <c r="B241" s="183">
        <v>0</v>
      </c>
      <c r="C241" s="183">
        <v>0</v>
      </c>
      <c r="D241" s="183">
        <v>0</v>
      </c>
      <c r="E241" s="183">
        <v>0</v>
      </c>
      <c r="F241" s="183">
        <v>6000</v>
      </c>
      <c r="G241" s="335">
        <v>100</v>
      </c>
      <c r="H241" s="183">
        <v>5000</v>
      </c>
    </row>
    <row r="242" spans="1:8">
      <c r="A242" s="188" t="s">
        <v>829</v>
      </c>
      <c r="B242" s="183">
        <v>0</v>
      </c>
      <c r="C242" s="183">
        <v>0</v>
      </c>
      <c r="D242" s="183">
        <v>0</v>
      </c>
      <c r="E242" s="183">
        <v>4646</v>
      </c>
      <c r="F242" s="183">
        <v>6000</v>
      </c>
      <c r="G242" s="335">
        <f>SUM(H242-E242)*100/E242</f>
        <v>7.6194575979337067</v>
      </c>
      <c r="H242" s="183">
        <v>5000</v>
      </c>
    </row>
    <row r="243" spans="1:8">
      <c r="A243" s="103" t="s">
        <v>505</v>
      </c>
      <c r="B243" s="183">
        <v>0</v>
      </c>
      <c r="C243" s="183">
        <v>1275</v>
      </c>
      <c r="D243" s="183">
        <v>1275</v>
      </c>
      <c r="E243" s="183">
        <v>5000</v>
      </c>
      <c r="F243" s="183">
        <v>10000</v>
      </c>
      <c r="G243" s="335">
        <f>SUM(H243-E243)*100/E243</f>
        <v>20</v>
      </c>
      <c r="H243" s="183">
        <v>6000</v>
      </c>
    </row>
    <row r="244" spans="1:8">
      <c r="A244" s="103" t="s">
        <v>830</v>
      </c>
      <c r="B244" s="183">
        <v>40000</v>
      </c>
      <c r="C244" s="183">
        <v>60000</v>
      </c>
      <c r="D244" s="183">
        <v>85600</v>
      </c>
      <c r="E244" s="183">
        <v>58550</v>
      </c>
      <c r="F244" s="183">
        <v>60000</v>
      </c>
      <c r="G244" s="335">
        <f>SUM(H244-E244)*100/E244</f>
        <v>2.4765157984628523</v>
      </c>
      <c r="H244" s="183">
        <v>60000</v>
      </c>
    </row>
    <row r="245" spans="1:8">
      <c r="A245" s="103" t="s">
        <v>831</v>
      </c>
      <c r="B245" s="183">
        <v>0</v>
      </c>
      <c r="C245" s="183">
        <v>5000</v>
      </c>
      <c r="D245" s="183">
        <v>5000</v>
      </c>
      <c r="E245" s="183">
        <v>5000</v>
      </c>
      <c r="F245" s="183">
        <v>5000</v>
      </c>
      <c r="G245" s="335">
        <f>SUM(H245-E245)*100/E245</f>
        <v>0</v>
      </c>
      <c r="H245" s="183">
        <v>5000</v>
      </c>
    </row>
    <row r="246" spans="1:8">
      <c r="A246" s="103" t="s">
        <v>832</v>
      </c>
      <c r="B246" s="183">
        <v>0</v>
      </c>
      <c r="C246" s="183">
        <v>13030</v>
      </c>
      <c r="D246" s="183">
        <v>13060</v>
      </c>
      <c r="E246" s="183">
        <v>19940</v>
      </c>
      <c r="F246" s="183">
        <v>20000</v>
      </c>
      <c r="G246" s="335">
        <f>SUM(H246-E246)*100/E246</f>
        <v>0.30090270812437314</v>
      </c>
      <c r="H246" s="183">
        <v>20000</v>
      </c>
    </row>
    <row r="247" spans="1:8">
      <c r="A247" s="103" t="s">
        <v>833</v>
      </c>
      <c r="B247" s="183">
        <v>0</v>
      </c>
      <c r="C247" s="183">
        <v>0</v>
      </c>
      <c r="D247" s="183">
        <v>0</v>
      </c>
      <c r="E247" s="183">
        <v>0</v>
      </c>
      <c r="F247" s="183">
        <v>15000</v>
      </c>
      <c r="G247" s="335">
        <v>100</v>
      </c>
      <c r="H247" s="183">
        <v>3000</v>
      </c>
    </row>
    <row r="248" spans="1:8">
      <c r="A248" s="103" t="s">
        <v>1772</v>
      </c>
      <c r="B248" s="183"/>
      <c r="C248" s="183"/>
      <c r="D248" s="183"/>
      <c r="E248" s="183"/>
      <c r="F248" s="183"/>
      <c r="G248" s="335"/>
      <c r="H248" s="183"/>
    </row>
    <row r="249" spans="1:8">
      <c r="A249" s="103" t="s">
        <v>1773</v>
      </c>
      <c r="B249" s="183">
        <v>88634</v>
      </c>
      <c r="C249" s="345">
        <v>97594</v>
      </c>
      <c r="D249" s="183">
        <v>79833</v>
      </c>
      <c r="E249" s="345">
        <v>43485</v>
      </c>
      <c r="F249" s="183">
        <v>94640</v>
      </c>
      <c r="G249" s="335">
        <f>SUM(H249-E249)*100/E249</f>
        <v>247.70610555363919</v>
      </c>
      <c r="H249" s="183">
        <v>151200</v>
      </c>
    </row>
    <row r="250" spans="1:8" ht="48.75" customHeight="1">
      <c r="A250" s="324" t="s">
        <v>1774</v>
      </c>
      <c r="B250" s="339">
        <v>0</v>
      </c>
      <c r="C250" s="346">
        <v>12480</v>
      </c>
      <c r="D250" s="339">
        <v>100347</v>
      </c>
      <c r="E250" s="346">
        <v>42757</v>
      </c>
      <c r="F250" s="339">
        <v>91000</v>
      </c>
      <c r="G250" s="335">
        <f>SUM(H250-E250)*100/E250</f>
        <v>253.62630680356432</v>
      </c>
      <c r="H250" s="339">
        <v>151200</v>
      </c>
    </row>
    <row r="251" spans="1:8">
      <c r="A251" s="182" t="s">
        <v>834</v>
      </c>
      <c r="B251" s="193">
        <f>SUM(B238:B250)</f>
        <v>128634</v>
      </c>
      <c r="C251" s="193">
        <f>SUM(C238:C250)</f>
        <v>264379</v>
      </c>
      <c r="D251" s="193">
        <f>SUM(D238:D250)</f>
        <v>415054</v>
      </c>
      <c r="E251" s="193">
        <f>SUM(E238:E250)</f>
        <v>254252</v>
      </c>
      <c r="F251" s="193">
        <f>SUM(F238:F250)</f>
        <v>402640</v>
      </c>
      <c r="G251" s="193"/>
      <c r="H251" s="193">
        <f>SUM(H238:H250)</f>
        <v>501400</v>
      </c>
    </row>
    <row r="252" spans="1:8">
      <c r="A252" s="106" t="s">
        <v>836</v>
      </c>
      <c r="B252" s="103"/>
      <c r="C252" s="103"/>
      <c r="D252" s="103"/>
      <c r="E252" s="103"/>
      <c r="F252" s="103"/>
      <c r="G252" s="103"/>
      <c r="H252" s="183"/>
    </row>
    <row r="253" spans="1:8">
      <c r="A253" s="254" t="s">
        <v>838</v>
      </c>
      <c r="B253" s="183"/>
      <c r="C253" s="223"/>
      <c r="D253" s="223"/>
      <c r="E253" s="223"/>
      <c r="F253" s="223"/>
      <c r="G253" s="183"/>
      <c r="H253" s="183"/>
    </row>
    <row r="254" spans="1:8">
      <c r="A254" s="254" t="s">
        <v>837</v>
      </c>
      <c r="B254" s="345">
        <v>411005</v>
      </c>
      <c r="C254" s="345">
        <f>40430.25+299000+67383.75+59000+382000</f>
        <v>847814</v>
      </c>
      <c r="D254" s="183">
        <v>409509</v>
      </c>
      <c r="E254" s="345">
        <v>628671</v>
      </c>
      <c r="F254" s="183">
        <v>722540</v>
      </c>
      <c r="G254" s="335">
        <f>SUM(H254-E254)*100/E254</f>
        <v>0.74585912186183234</v>
      </c>
      <c r="H254" s="183">
        <v>633360</v>
      </c>
    </row>
    <row r="255" spans="1:8">
      <c r="A255" s="254" t="s">
        <v>1499</v>
      </c>
      <c r="B255" s="345">
        <v>36000</v>
      </c>
      <c r="C255" s="345">
        <f>25029+20000</f>
        <v>45029</v>
      </c>
      <c r="D255" s="183">
        <v>78136</v>
      </c>
      <c r="E255" s="345">
        <v>108434</v>
      </c>
      <c r="F255" s="183">
        <v>99960</v>
      </c>
      <c r="G255" s="335">
        <f>SUM(H255-E255)*100/E255</f>
        <v>-2.3922385967500968</v>
      </c>
      <c r="H255" s="183">
        <v>105840</v>
      </c>
    </row>
    <row r="256" spans="1:8">
      <c r="A256" s="215" t="s">
        <v>1500</v>
      </c>
      <c r="B256" s="193">
        <f>SUM(B254:B255)</f>
        <v>447005</v>
      </c>
      <c r="C256" s="193">
        <f>SUM(C254:C255)</f>
        <v>892843</v>
      </c>
      <c r="D256" s="193">
        <f>SUM(D254:D255)</f>
        <v>487645</v>
      </c>
      <c r="E256" s="193">
        <f>SUM(E254:E255)</f>
        <v>737105</v>
      </c>
      <c r="F256" s="193">
        <f>SUM(F254:F255)</f>
        <v>822500</v>
      </c>
      <c r="G256" s="193"/>
      <c r="H256" s="193">
        <f>SUM(H254:H255)</f>
        <v>739200</v>
      </c>
    </row>
    <row r="257" spans="1:8">
      <c r="A257" s="215" t="s">
        <v>1501</v>
      </c>
      <c r="B257" s="193">
        <f>SUM(B251,B256)</f>
        <v>575639</v>
      </c>
      <c r="C257" s="193">
        <f>SUM(C251,C256)</f>
        <v>1157222</v>
      </c>
      <c r="D257" s="193">
        <f>SUM(D251,D256)</f>
        <v>902699</v>
      </c>
      <c r="E257" s="193">
        <f>SUM(E251,E256)</f>
        <v>991357</v>
      </c>
      <c r="F257" s="193">
        <f>SUM(F251,F256)</f>
        <v>1225140</v>
      </c>
      <c r="G257" s="193"/>
      <c r="H257" s="193">
        <f>SUM(H251,H256)</f>
        <v>1240600</v>
      </c>
    </row>
    <row r="258" spans="1:8">
      <c r="A258" s="215" t="s">
        <v>1194</v>
      </c>
      <c r="B258" s="193">
        <f>SUM(B257)</f>
        <v>575639</v>
      </c>
      <c r="C258" s="193">
        <f>SUM(C257)</f>
        <v>1157222</v>
      </c>
      <c r="D258" s="193">
        <f>SUM(D257)</f>
        <v>902699</v>
      </c>
      <c r="E258" s="193">
        <f>SUM(E257)</f>
        <v>991357</v>
      </c>
      <c r="F258" s="193">
        <f>SUM(F257)</f>
        <v>1225140</v>
      </c>
      <c r="G258" s="193"/>
      <c r="H258" s="193">
        <f>SUM(H257)</f>
        <v>1240600</v>
      </c>
    </row>
    <row r="259" spans="1:8">
      <c r="A259" s="106" t="s">
        <v>85</v>
      </c>
      <c r="B259" s="193"/>
      <c r="C259" s="193"/>
      <c r="D259" s="193"/>
      <c r="E259" s="193"/>
      <c r="F259" s="193"/>
      <c r="G259" s="193"/>
      <c r="H259" s="193"/>
    </row>
    <row r="260" spans="1:8">
      <c r="A260" s="106" t="s">
        <v>86</v>
      </c>
      <c r="B260" s="193"/>
      <c r="C260" s="193"/>
      <c r="D260" s="193"/>
      <c r="E260" s="193"/>
      <c r="F260" s="193"/>
      <c r="G260" s="193"/>
      <c r="H260" s="193"/>
    </row>
    <row r="261" spans="1:8">
      <c r="A261" s="103" t="s">
        <v>336</v>
      </c>
      <c r="B261" s="193"/>
      <c r="C261" s="193"/>
      <c r="D261" s="193"/>
      <c r="E261" s="193"/>
      <c r="F261" s="193"/>
      <c r="G261" s="193"/>
      <c r="H261" s="193"/>
    </row>
    <row r="262" spans="1:8">
      <c r="A262" s="254" t="s">
        <v>629</v>
      </c>
      <c r="B262" s="345">
        <v>1238900</v>
      </c>
      <c r="C262" s="183">
        <v>1011400</v>
      </c>
      <c r="D262" s="183">
        <v>1079000</v>
      </c>
      <c r="E262" s="345">
        <f>362700+170300+435500</f>
        <v>968500</v>
      </c>
      <c r="F262" s="183">
        <v>1032200</v>
      </c>
      <c r="G262" s="335">
        <f>SUM(H262-E262)*100/E262</f>
        <v>43.727413526071246</v>
      </c>
      <c r="H262" s="183">
        <v>1392000</v>
      </c>
    </row>
    <row r="263" spans="1:8">
      <c r="A263" s="182" t="s">
        <v>1543</v>
      </c>
      <c r="B263" s="193">
        <f t="shared" ref="B263:F264" si="4">SUM(B262)</f>
        <v>1238900</v>
      </c>
      <c r="C263" s="193">
        <f t="shared" si="4"/>
        <v>1011400</v>
      </c>
      <c r="D263" s="193">
        <f t="shared" si="4"/>
        <v>1079000</v>
      </c>
      <c r="E263" s="193">
        <f t="shared" si="4"/>
        <v>968500</v>
      </c>
      <c r="F263" s="193">
        <f t="shared" si="4"/>
        <v>1032200</v>
      </c>
      <c r="G263" s="193"/>
      <c r="H263" s="193">
        <f>SUM(H262)</f>
        <v>1392000</v>
      </c>
    </row>
    <row r="264" spans="1:8">
      <c r="A264" s="182" t="s">
        <v>1544</v>
      </c>
      <c r="B264" s="193">
        <f t="shared" si="4"/>
        <v>1238900</v>
      </c>
      <c r="C264" s="193">
        <f t="shared" si="4"/>
        <v>1011400</v>
      </c>
      <c r="D264" s="193">
        <f t="shared" si="4"/>
        <v>1079000</v>
      </c>
      <c r="E264" s="193">
        <f t="shared" si="4"/>
        <v>968500</v>
      </c>
      <c r="F264" s="193">
        <f t="shared" si="4"/>
        <v>1032200</v>
      </c>
      <c r="G264" s="193"/>
      <c r="H264" s="193">
        <f>SUM(H263)</f>
        <v>1392000</v>
      </c>
    </row>
    <row r="265" spans="1:8">
      <c r="A265" s="106" t="s">
        <v>237</v>
      </c>
      <c r="B265" s="183"/>
      <c r="C265" s="223"/>
      <c r="D265" s="223"/>
      <c r="E265" s="223"/>
      <c r="F265" s="223"/>
      <c r="G265" s="183"/>
      <c r="H265" s="183"/>
    </row>
    <row r="266" spans="1:8">
      <c r="A266" s="106" t="s">
        <v>396</v>
      </c>
      <c r="B266" s="183"/>
      <c r="C266" s="223"/>
      <c r="D266" s="223"/>
      <c r="E266" s="223"/>
      <c r="F266" s="223"/>
      <c r="G266" s="183"/>
      <c r="H266" s="183"/>
    </row>
    <row r="267" spans="1:8">
      <c r="A267" s="188" t="s">
        <v>1504</v>
      </c>
      <c r="B267" s="183"/>
      <c r="C267" s="223"/>
      <c r="D267" s="223"/>
      <c r="E267" s="223"/>
      <c r="F267" s="223"/>
      <c r="G267" s="335"/>
      <c r="H267" s="183"/>
    </row>
    <row r="268" spans="1:8">
      <c r="A268" s="188" t="s">
        <v>1505</v>
      </c>
      <c r="B268" s="183">
        <v>0</v>
      </c>
      <c r="C268" s="223">
        <v>0</v>
      </c>
      <c r="D268" s="223">
        <v>0</v>
      </c>
      <c r="E268" s="223">
        <v>0</v>
      </c>
      <c r="F268" s="223">
        <v>0</v>
      </c>
      <c r="G268" s="335">
        <v>100</v>
      </c>
      <c r="H268" s="183">
        <v>200000</v>
      </c>
    </row>
    <row r="269" spans="1:8">
      <c r="A269" s="215" t="s">
        <v>1188</v>
      </c>
      <c r="B269" s="193">
        <f t="shared" ref="B269:F270" si="5">SUM(B268)</f>
        <v>0</v>
      </c>
      <c r="C269" s="193">
        <f t="shared" si="5"/>
        <v>0</v>
      </c>
      <c r="D269" s="193">
        <f t="shared" si="5"/>
        <v>0</v>
      </c>
      <c r="E269" s="193">
        <f t="shared" si="5"/>
        <v>0</v>
      </c>
      <c r="F269" s="193">
        <f t="shared" si="5"/>
        <v>0</v>
      </c>
      <c r="G269" s="193"/>
      <c r="H269" s="193">
        <f>SUM(H268)</f>
        <v>200000</v>
      </c>
    </row>
    <row r="270" spans="1:8">
      <c r="A270" s="215" t="s">
        <v>1195</v>
      </c>
      <c r="B270" s="193">
        <f t="shared" si="5"/>
        <v>0</v>
      </c>
      <c r="C270" s="193">
        <f t="shared" si="5"/>
        <v>0</v>
      </c>
      <c r="D270" s="193">
        <f t="shared" si="5"/>
        <v>0</v>
      </c>
      <c r="E270" s="193">
        <f t="shared" si="5"/>
        <v>0</v>
      </c>
      <c r="F270" s="193">
        <f t="shared" si="5"/>
        <v>0</v>
      </c>
      <c r="G270" s="193"/>
      <c r="H270" s="193">
        <f>SUM(H269)</f>
        <v>200000</v>
      </c>
    </row>
    <row r="271" spans="1:8">
      <c r="A271" s="182" t="s">
        <v>1502</v>
      </c>
      <c r="B271" s="193">
        <f>SUM(B258,B264,B270)</f>
        <v>1814539</v>
      </c>
      <c r="C271" s="193">
        <f>SUM(C258,C264,C270)</f>
        <v>2168622</v>
      </c>
      <c r="D271" s="193">
        <f>SUM(D258,D264,D270)</f>
        <v>1981699</v>
      </c>
      <c r="E271" s="193">
        <f>SUM(E258,E264,E270)</f>
        <v>1959857</v>
      </c>
      <c r="F271" s="193">
        <f>SUM(F258,F264,F270)</f>
        <v>2257340</v>
      </c>
      <c r="G271" s="193"/>
      <c r="H271" s="193">
        <f>SUM(H258,H270,H264)</f>
        <v>2832600</v>
      </c>
    </row>
    <row r="272" spans="1:8">
      <c r="A272" s="215" t="s">
        <v>1503</v>
      </c>
      <c r="B272" s="193">
        <f>SUM(B232,B271)</f>
        <v>3023116</v>
      </c>
      <c r="C272" s="193">
        <f>SUM(C232,C271)</f>
        <v>3123950</v>
      </c>
      <c r="D272" s="193">
        <f>SUM(D232,D271)</f>
        <v>3064035</v>
      </c>
      <c r="E272" s="193">
        <f>SUM(E232,E271)</f>
        <v>2330501</v>
      </c>
      <c r="F272" s="193">
        <f>SUM(F232,F271)</f>
        <v>4062340</v>
      </c>
      <c r="G272" s="193"/>
      <c r="H272" s="193">
        <f>SUM(H232,H271)</f>
        <v>4600680</v>
      </c>
    </row>
    <row r="273" spans="1:8">
      <c r="A273" s="179" t="s">
        <v>1668</v>
      </c>
      <c r="B273" s="183"/>
      <c r="C273" s="139"/>
      <c r="D273" s="139"/>
      <c r="E273" s="139"/>
      <c r="F273" s="267"/>
      <c r="G273" s="183"/>
      <c r="H273" s="183"/>
    </row>
    <row r="274" spans="1:8">
      <c r="A274" s="179" t="s">
        <v>616</v>
      </c>
      <c r="B274" s="183"/>
      <c r="C274" s="223"/>
      <c r="D274" s="223"/>
      <c r="E274" s="223"/>
      <c r="F274" s="193"/>
      <c r="G274" s="183"/>
      <c r="H274" s="183"/>
    </row>
    <row r="275" spans="1:8">
      <c r="A275" s="179" t="s">
        <v>85</v>
      </c>
      <c r="B275" s="106"/>
      <c r="C275" s="138"/>
      <c r="D275" s="138"/>
      <c r="E275" s="138"/>
      <c r="F275" s="267"/>
      <c r="G275" s="183"/>
      <c r="H275" s="183"/>
    </row>
    <row r="276" spans="1:8">
      <c r="A276" s="179" t="s">
        <v>86</v>
      </c>
      <c r="B276" s="106"/>
      <c r="C276" s="139"/>
      <c r="D276" s="139"/>
      <c r="E276" s="139"/>
      <c r="F276" s="267"/>
      <c r="G276" s="183"/>
      <c r="H276" s="183"/>
    </row>
    <row r="277" spans="1:8">
      <c r="A277" s="103" t="s">
        <v>88</v>
      </c>
      <c r="B277" s="106"/>
      <c r="C277" s="138"/>
      <c r="D277" s="138"/>
      <c r="E277" s="138"/>
      <c r="F277" s="267"/>
      <c r="G277" s="183"/>
      <c r="H277" s="183"/>
    </row>
    <row r="278" spans="1:8">
      <c r="A278" s="103" t="s">
        <v>91</v>
      </c>
      <c r="B278" s="183">
        <v>60000</v>
      </c>
      <c r="C278" s="183">
        <v>60000</v>
      </c>
      <c r="D278" s="183">
        <v>60000</v>
      </c>
      <c r="E278" s="183">
        <v>60000</v>
      </c>
      <c r="F278" s="267">
        <v>60000</v>
      </c>
      <c r="G278" s="335">
        <f>SUM(H278-E278)*100/E278</f>
        <v>0</v>
      </c>
      <c r="H278" s="183">
        <v>60000</v>
      </c>
    </row>
    <row r="279" spans="1:8">
      <c r="A279" s="103" t="s">
        <v>1132</v>
      </c>
      <c r="B279" s="183">
        <v>0</v>
      </c>
      <c r="C279" s="183">
        <v>0</v>
      </c>
      <c r="D279" s="183">
        <v>50000</v>
      </c>
      <c r="E279" s="183">
        <v>0</v>
      </c>
      <c r="F279" s="267">
        <v>20000</v>
      </c>
      <c r="G279" s="335">
        <v>100</v>
      </c>
      <c r="H279" s="183">
        <v>10000</v>
      </c>
    </row>
    <row r="280" spans="1:8">
      <c r="A280" s="215" t="s">
        <v>1189</v>
      </c>
      <c r="B280" s="268">
        <f>SUM(B278:B279)</f>
        <v>60000</v>
      </c>
      <c r="C280" s="268">
        <f>SUM(C278:C279)</f>
        <v>60000</v>
      </c>
      <c r="D280" s="268">
        <f>SUM(D278:D279)</f>
        <v>110000</v>
      </c>
      <c r="E280" s="268">
        <f>SUM(E278:E279)</f>
        <v>60000</v>
      </c>
      <c r="F280" s="268">
        <f>SUM(F278:F279)</f>
        <v>80000</v>
      </c>
      <c r="G280" s="183"/>
      <c r="H280" s="268">
        <f>SUM(H278:H279)</f>
        <v>70000</v>
      </c>
    </row>
    <row r="281" spans="1:8">
      <c r="A281" s="215" t="s">
        <v>1193</v>
      </c>
      <c r="B281" s="268">
        <f t="shared" ref="B281:F282" si="6">SUM(B280)</f>
        <v>60000</v>
      </c>
      <c r="C281" s="268">
        <f t="shared" si="6"/>
        <v>60000</v>
      </c>
      <c r="D281" s="268">
        <f t="shared" si="6"/>
        <v>110000</v>
      </c>
      <c r="E281" s="268">
        <f t="shared" si="6"/>
        <v>60000</v>
      </c>
      <c r="F281" s="268">
        <f t="shared" si="6"/>
        <v>80000</v>
      </c>
      <c r="G281" s="183"/>
      <c r="H281" s="268">
        <f>SUM(H280)</f>
        <v>70000</v>
      </c>
    </row>
    <row r="282" spans="1:8">
      <c r="A282" s="215" t="s">
        <v>1133</v>
      </c>
      <c r="B282" s="193">
        <f t="shared" si="6"/>
        <v>60000</v>
      </c>
      <c r="C282" s="193">
        <f t="shared" si="6"/>
        <v>60000</v>
      </c>
      <c r="D282" s="193">
        <f t="shared" si="6"/>
        <v>110000</v>
      </c>
      <c r="E282" s="193">
        <f t="shared" si="6"/>
        <v>60000</v>
      </c>
      <c r="F282" s="193">
        <f t="shared" si="6"/>
        <v>80000</v>
      </c>
      <c r="G282" s="193"/>
      <c r="H282" s="193">
        <f>SUM(H281)</f>
        <v>70000</v>
      </c>
    </row>
    <row r="283" spans="1:8">
      <c r="A283" s="179" t="s">
        <v>617</v>
      </c>
      <c r="B283" s="106"/>
      <c r="C283" s="139"/>
      <c r="D283" s="139"/>
      <c r="E283" s="139"/>
      <c r="F283" s="267"/>
      <c r="G283" s="183"/>
      <c r="H283" s="183"/>
    </row>
    <row r="284" spans="1:8">
      <c r="A284" s="179" t="s">
        <v>956</v>
      </c>
      <c r="B284" s="183"/>
      <c r="C284" s="223"/>
      <c r="D284" s="223"/>
      <c r="E284" s="223"/>
      <c r="F284" s="183"/>
      <c r="G284" s="183"/>
      <c r="H284" s="183"/>
    </row>
    <row r="285" spans="1:8">
      <c r="A285" s="179" t="s">
        <v>1508</v>
      </c>
      <c r="B285" s="183"/>
      <c r="C285" s="223"/>
      <c r="D285" s="223"/>
      <c r="E285" s="223"/>
      <c r="F285" s="183"/>
      <c r="G285" s="183"/>
      <c r="H285" s="183"/>
    </row>
    <row r="286" spans="1:8">
      <c r="A286" s="179" t="s">
        <v>1507</v>
      </c>
      <c r="B286" s="106"/>
      <c r="C286" s="138"/>
      <c r="D286" s="138"/>
      <c r="E286" s="138"/>
      <c r="F286" s="267"/>
      <c r="G286" s="183"/>
      <c r="H286" s="183"/>
    </row>
    <row r="287" spans="1:8">
      <c r="A287" s="103" t="s">
        <v>855</v>
      </c>
      <c r="B287" s="183">
        <v>0</v>
      </c>
      <c r="C287" s="183">
        <v>0</v>
      </c>
      <c r="D287" s="183">
        <v>0</v>
      </c>
      <c r="E287" s="183">
        <v>0</v>
      </c>
      <c r="F287" s="267">
        <v>10000</v>
      </c>
      <c r="G287" s="335">
        <v>100</v>
      </c>
      <c r="H287" s="183">
        <v>20000</v>
      </c>
    </row>
    <row r="288" spans="1:8">
      <c r="A288" s="215" t="s">
        <v>1500</v>
      </c>
      <c r="B288" s="193">
        <f t="shared" ref="B288:F289" si="7">SUM(B287)</f>
        <v>0</v>
      </c>
      <c r="C288" s="193">
        <f t="shared" si="7"/>
        <v>0</v>
      </c>
      <c r="D288" s="193">
        <f t="shared" si="7"/>
        <v>0</v>
      </c>
      <c r="E288" s="193">
        <f t="shared" si="7"/>
        <v>0</v>
      </c>
      <c r="F288" s="193">
        <f t="shared" si="7"/>
        <v>10000</v>
      </c>
      <c r="G288" s="193"/>
      <c r="H288" s="193">
        <f>SUM(H287)</f>
        <v>20000</v>
      </c>
    </row>
    <row r="289" spans="1:8">
      <c r="A289" s="182" t="s">
        <v>1501</v>
      </c>
      <c r="B289" s="268">
        <f t="shared" si="7"/>
        <v>0</v>
      </c>
      <c r="C289" s="268">
        <f t="shared" si="7"/>
        <v>0</v>
      </c>
      <c r="D289" s="268">
        <f t="shared" si="7"/>
        <v>0</v>
      </c>
      <c r="E289" s="268">
        <f t="shared" si="7"/>
        <v>0</v>
      </c>
      <c r="F289" s="268">
        <f t="shared" si="7"/>
        <v>10000</v>
      </c>
      <c r="G289" s="332"/>
      <c r="H289" s="268">
        <f>SUM(H288)</f>
        <v>20000</v>
      </c>
    </row>
    <row r="290" spans="1:8">
      <c r="A290" s="182" t="s">
        <v>1194</v>
      </c>
      <c r="B290" s="268">
        <f>SUM(B287:B288)</f>
        <v>0</v>
      </c>
      <c r="C290" s="268">
        <f>SUM(C287:C288)</f>
        <v>0</v>
      </c>
      <c r="D290" s="268">
        <f>SUM(D287:D288)</f>
        <v>0</v>
      </c>
      <c r="E290" s="268">
        <f>SUM(E287:E288)</f>
        <v>0</v>
      </c>
      <c r="F290" s="268">
        <f>SUM(F287:F288)</f>
        <v>20000</v>
      </c>
      <c r="G290" s="193"/>
      <c r="H290" s="268">
        <f>SUM(H289)</f>
        <v>20000</v>
      </c>
    </row>
    <row r="291" spans="1:8">
      <c r="A291" s="182" t="s">
        <v>1134</v>
      </c>
      <c r="B291" s="193">
        <f>SUM(B290)</f>
        <v>0</v>
      </c>
      <c r="C291" s="193">
        <f>SUM(C290)</f>
        <v>0</v>
      </c>
      <c r="D291" s="193">
        <f>SUM(D290)</f>
        <v>0</v>
      </c>
      <c r="E291" s="193">
        <f>SUM(E290)</f>
        <v>0</v>
      </c>
      <c r="F291" s="193">
        <f>SUM(F290)</f>
        <v>20000</v>
      </c>
      <c r="G291" s="193"/>
      <c r="H291" s="193">
        <f>SUM(H290)</f>
        <v>20000</v>
      </c>
    </row>
    <row r="292" spans="1:8">
      <c r="A292" s="215" t="s">
        <v>1135</v>
      </c>
      <c r="B292" s="193">
        <f>SUM(B282,B291)</f>
        <v>60000</v>
      </c>
      <c r="C292" s="193">
        <f>SUM(C282,C291)</f>
        <v>60000</v>
      </c>
      <c r="D292" s="193">
        <f>SUM(D282,D291)</f>
        <v>110000</v>
      </c>
      <c r="E292" s="193">
        <f>SUM(E282,E291)</f>
        <v>60000</v>
      </c>
      <c r="F292" s="193">
        <f>SUM(F282,F291)</f>
        <v>100000</v>
      </c>
      <c r="G292" s="193"/>
      <c r="H292" s="193">
        <f>SUM(H282,H291)</f>
        <v>90000</v>
      </c>
    </row>
    <row r="293" spans="1:8">
      <c r="A293" s="260" t="s">
        <v>139</v>
      </c>
      <c r="B293" s="193"/>
      <c r="C293" s="223"/>
      <c r="D293" s="223"/>
      <c r="E293" s="223"/>
      <c r="F293" s="223"/>
      <c r="G293" s="193"/>
      <c r="H293" s="193"/>
    </row>
    <row r="294" spans="1:8">
      <c r="A294" s="266" t="s">
        <v>70</v>
      </c>
      <c r="B294" s="265"/>
      <c r="C294" s="265"/>
      <c r="D294" s="265"/>
      <c r="E294" s="265"/>
      <c r="F294" s="265"/>
      <c r="G294" s="265"/>
      <c r="H294" s="265"/>
    </row>
    <row r="295" spans="1:8">
      <c r="A295" s="106" t="s">
        <v>956</v>
      </c>
      <c r="B295" s="265"/>
      <c r="C295" s="265"/>
      <c r="D295" s="265"/>
      <c r="E295" s="265"/>
      <c r="F295" s="265"/>
      <c r="G295" s="265"/>
      <c r="H295" s="265"/>
    </row>
    <row r="296" spans="1:8">
      <c r="A296" s="106" t="s">
        <v>714</v>
      </c>
      <c r="B296" s="265"/>
      <c r="C296" s="265"/>
      <c r="D296" s="265"/>
      <c r="E296" s="265"/>
      <c r="F296" s="265"/>
      <c r="G296" s="265"/>
      <c r="H296" s="265"/>
    </row>
    <row r="297" spans="1:8">
      <c r="A297" s="106" t="s">
        <v>716</v>
      </c>
      <c r="B297" s="183"/>
      <c r="C297" s="223"/>
      <c r="D297" s="223"/>
      <c r="E297" s="223"/>
      <c r="F297" s="223"/>
      <c r="G297" s="183"/>
      <c r="H297" s="183"/>
    </row>
    <row r="298" spans="1:8" ht="44.25">
      <c r="A298" s="258" t="s">
        <v>128</v>
      </c>
      <c r="B298" s="282"/>
      <c r="C298" s="285"/>
      <c r="D298" s="285"/>
      <c r="E298" s="285"/>
      <c r="F298" s="285"/>
      <c r="G298" s="282"/>
      <c r="H298" s="282"/>
    </row>
    <row r="299" spans="1:8">
      <c r="A299" s="103" t="s">
        <v>1536</v>
      </c>
      <c r="B299" s="183">
        <v>0</v>
      </c>
      <c r="C299" s="183">
        <v>0</v>
      </c>
      <c r="D299" s="183">
        <v>0</v>
      </c>
      <c r="E299" s="183">
        <v>1298</v>
      </c>
      <c r="F299" s="183">
        <v>18000</v>
      </c>
      <c r="G299" s="335">
        <f>SUM(H299-E299)*100/E299</f>
        <v>1286.748844375963</v>
      </c>
      <c r="H299" s="183">
        <v>18000</v>
      </c>
    </row>
    <row r="300" spans="1:8">
      <c r="A300" s="103" t="s">
        <v>261</v>
      </c>
      <c r="B300" s="183">
        <v>0</v>
      </c>
      <c r="C300" s="183">
        <v>0</v>
      </c>
      <c r="D300" s="183">
        <v>0</v>
      </c>
      <c r="E300" s="183">
        <v>0</v>
      </c>
      <c r="F300" s="183">
        <v>0</v>
      </c>
      <c r="G300" s="335">
        <v>100</v>
      </c>
      <c r="H300" s="183">
        <v>10000</v>
      </c>
    </row>
    <row r="301" spans="1:8">
      <c r="A301" s="215" t="s">
        <v>1509</v>
      </c>
      <c r="B301" s="193">
        <f>SUM(B299:B300)</f>
        <v>0</v>
      </c>
      <c r="C301" s="193">
        <f>SUM(C299:C300)</f>
        <v>0</v>
      </c>
      <c r="D301" s="193">
        <f>SUM(D299:D300)</f>
        <v>0</v>
      </c>
      <c r="E301" s="193">
        <f>SUM(E299:E300)</f>
        <v>1298</v>
      </c>
      <c r="F301" s="193">
        <f>SUM(F299:F300)</f>
        <v>18000</v>
      </c>
      <c r="G301" s="193"/>
      <c r="H301" s="193">
        <f>SUM(H299:H300)</f>
        <v>28000</v>
      </c>
    </row>
    <row r="302" spans="1:8">
      <c r="A302" s="182" t="s">
        <v>1510</v>
      </c>
      <c r="B302" s="193">
        <f t="shared" ref="B302:F305" si="8">SUM(B301)</f>
        <v>0</v>
      </c>
      <c r="C302" s="193">
        <f t="shared" si="8"/>
        <v>0</v>
      </c>
      <c r="D302" s="193">
        <f t="shared" si="8"/>
        <v>0</v>
      </c>
      <c r="E302" s="193">
        <f t="shared" si="8"/>
        <v>1298</v>
      </c>
      <c r="F302" s="193">
        <f t="shared" si="8"/>
        <v>18000</v>
      </c>
      <c r="G302" s="193"/>
      <c r="H302" s="193">
        <f>SUM(H301)</f>
        <v>28000</v>
      </c>
    </row>
    <row r="303" spans="1:8">
      <c r="A303" s="215" t="s">
        <v>1753</v>
      </c>
      <c r="B303" s="193">
        <f t="shared" si="8"/>
        <v>0</v>
      </c>
      <c r="C303" s="193">
        <f t="shared" si="8"/>
        <v>0</v>
      </c>
      <c r="D303" s="193">
        <f t="shared" si="8"/>
        <v>0</v>
      </c>
      <c r="E303" s="193">
        <f t="shared" si="8"/>
        <v>1298</v>
      </c>
      <c r="F303" s="193">
        <f t="shared" si="8"/>
        <v>18000</v>
      </c>
      <c r="G303" s="193"/>
      <c r="H303" s="193">
        <f>SUM(H302)</f>
        <v>28000</v>
      </c>
    </row>
    <row r="304" spans="1:8">
      <c r="A304" s="215" t="s">
        <v>391</v>
      </c>
      <c r="B304" s="193">
        <f t="shared" si="8"/>
        <v>0</v>
      </c>
      <c r="C304" s="193">
        <f t="shared" si="8"/>
        <v>0</v>
      </c>
      <c r="D304" s="193">
        <f t="shared" si="8"/>
        <v>0</v>
      </c>
      <c r="E304" s="193">
        <f t="shared" si="8"/>
        <v>1298</v>
      </c>
      <c r="F304" s="193">
        <f t="shared" si="8"/>
        <v>18000</v>
      </c>
      <c r="G304" s="193"/>
      <c r="H304" s="193">
        <f>SUM(H303)</f>
        <v>28000</v>
      </c>
    </row>
    <row r="305" spans="1:8">
      <c r="A305" s="215" t="s">
        <v>1537</v>
      </c>
      <c r="B305" s="193">
        <f t="shared" si="8"/>
        <v>0</v>
      </c>
      <c r="C305" s="193">
        <f t="shared" si="8"/>
        <v>0</v>
      </c>
      <c r="D305" s="193">
        <f t="shared" si="8"/>
        <v>0</v>
      </c>
      <c r="E305" s="193">
        <f t="shared" si="8"/>
        <v>1298</v>
      </c>
      <c r="F305" s="193">
        <f t="shared" si="8"/>
        <v>18000</v>
      </c>
      <c r="G305" s="193"/>
      <c r="H305" s="193">
        <f>SUM(H304)</f>
        <v>28000</v>
      </c>
    </row>
    <row r="306" spans="1:8">
      <c r="A306" s="266" t="s">
        <v>1538</v>
      </c>
      <c r="B306" s="210"/>
      <c r="C306" s="210"/>
      <c r="D306" s="210"/>
      <c r="E306" s="210"/>
      <c r="F306" s="210"/>
      <c r="G306" s="210"/>
      <c r="H306" s="210"/>
    </row>
    <row r="307" spans="1:8">
      <c r="A307" s="266" t="s">
        <v>683</v>
      </c>
      <c r="B307" s="183"/>
      <c r="C307" s="223"/>
      <c r="D307" s="223"/>
      <c r="E307" s="223"/>
      <c r="F307" s="223"/>
      <c r="G307" s="183"/>
      <c r="H307" s="183"/>
    </row>
    <row r="308" spans="1:8">
      <c r="A308" s="106" t="s">
        <v>60</v>
      </c>
      <c r="B308" s="183"/>
      <c r="C308" s="223"/>
      <c r="D308" s="223"/>
      <c r="E308" s="223"/>
      <c r="F308" s="223"/>
      <c r="G308" s="183"/>
      <c r="H308" s="183"/>
    </row>
    <row r="309" spans="1:8">
      <c r="A309" s="106" t="s">
        <v>1512</v>
      </c>
      <c r="B309" s="183"/>
      <c r="C309" s="223"/>
      <c r="D309" s="223"/>
      <c r="E309" s="223"/>
      <c r="F309" s="223"/>
      <c r="G309" s="183"/>
      <c r="H309" s="183"/>
    </row>
    <row r="310" spans="1:8">
      <c r="A310" s="106" t="s">
        <v>1511</v>
      </c>
      <c r="B310" s="183"/>
      <c r="C310" s="223"/>
      <c r="D310" s="223"/>
      <c r="E310" s="223"/>
      <c r="F310" s="223"/>
      <c r="G310" s="183"/>
      <c r="H310" s="183"/>
    </row>
    <row r="311" spans="1:8">
      <c r="A311" s="254" t="s">
        <v>1539</v>
      </c>
      <c r="B311" s="183">
        <v>184180</v>
      </c>
      <c r="C311" s="183">
        <v>184180</v>
      </c>
      <c r="D311" s="183">
        <v>285728</v>
      </c>
      <c r="E311" s="183">
        <v>286240</v>
      </c>
      <c r="F311" s="183">
        <v>314760</v>
      </c>
      <c r="G311" s="335">
        <f>SUM(H311-E311)*100/E311</f>
        <v>18.390162101732813</v>
      </c>
      <c r="H311" s="183">
        <v>338880</v>
      </c>
    </row>
    <row r="312" spans="1:8">
      <c r="A312" s="254" t="s">
        <v>1540</v>
      </c>
      <c r="B312" s="183">
        <v>20726</v>
      </c>
      <c r="C312" s="183">
        <v>12000</v>
      </c>
      <c r="D312" s="183">
        <v>66790</v>
      </c>
      <c r="E312" s="183">
        <v>23210</v>
      </c>
      <c r="F312" s="183">
        <v>102480</v>
      </c>
      <c r="G312" s="335">
        <f>SUM(H312-E312)*100/E312</f>
        <v>308.44463593278761</v>
      </c>
      <c r="H312" s="183">
        <v>94800</v>
      </c>
    </row>
    <row r="313" spans="1:8">
      <c r="A313" s="254" t="s">
        <v>921</v>
      </c>
      <c r="B313" s="183">
        <v>18400</v>
      </c>
      <c r="C313" s="183">
        <v>11520</v>
      </c>
      <c r="D313" s="183">
        <v>76980</v>
      </c>
      <c r="E313" s="183">
        <v>71830</v>
      </c>
      <c r="F313" s="183">
        <v>81480</v>
      </c>
      <c r="G313" s="335">
        <f>SUM(H313-E313)*100/E313</f>
        <v>274.04983989976336</v>
      </c>
      <c r="H313" s="183">
        <v>268680</v>
      </c>
    </row>
    <row r="314" spans="1:8">
      <c r="A314" s="254" t="s">
        <v>1541</v>
      </c>
      <c r="B314" s="183">
        <v>0</v>
      </c>
      <c r="C314" s="183">
        <v>4880</v>
      </c>
      <c r="D314" s="183">
        <v>46050</v>
      </c>
      <c r="E314" s="183">
        <v>24170</v>
      </c>
      <c r="F314" s="183">
        <v>62760</v>
      </c>
      <c r="G314" s="335">
        <f>SUM(H314-E314)*100/E314</f>
        <v>543.93876706661149</v>
      </c>
      <c r="H314" s="183">
        <v>155640</v>
      </c>
    </row>
    <row r="315" spans="1:8">
      <c r="A315" s="182" t="s">
        <v>1381</v>
      </c>
      <c r="B315" s="193">
        <f>SUM(B311:B314)</f>
        <v>223306</v>
      </c>
      <c r="C315" s="193">
        <f>SUM(C311:C314)</f>
        <v>212580</v>
      </c>
      <c r="D315" s="193">
        <f>SUM(D311:D314)</f>
        <v>475548</v>
      </c>
      <c r="E315" s="193">
        <f>SUM(E311:E314)</f>
        <v>405450</v>
      </c>
      <c r="F315" s="193">
        <f>SUM(F311:F314)</f>
        <v>561480</v>
      </c>
      <c r="G315" s="193"/>
      <c r="H315" s="193">
        <f>SUM(H311:H314)</f>
        <v>858000</v>
      </c>
    </row>
    <row r="316" spans="1:8">
      <c r="A316" s="215" t="s">
        <v>1191</v>
      </c>
      <c r="B316" s="193">
        <f>SUM(B315)</f>
        <v>223306</v>
      </c>
      <c r="C316" s="193">
        <f>SUM(C315)</f>
        <v>212580</v>
      </c>
      <c r="D316" s="193">
        <f>SUM(D315)</f>
        <v>475548</v>
      </c>
      <c r="E316" s="193">
        <f>SUM(E315)</f>
        <v>405450</v>
      </c>
      <c r="F316" s="193">
        <f>SUM(F315)</f>
        <v>561480</v>
      </c>
      <c r="G316" s="193"/>
      <c r="H316" s="193">
        <f>SUM(H315)</f>
        <v>858000</v>
      </c>
    </row>
    <row r="317" spans="1:8">
      <c r="A317" s="106" t="s">
        <v>956</v>
      </c>
      <c r="B317" s="183"/>
      <c r="C317" s="223"/>
      <c r="D317" s="223"/>
      <c r="E317" s="223"/>
      <c r="F317" s="223"/>
      <c r="G317" s="183"/>
      <c r="H317" s="183"/>
    </row>
    <row r="318" spans="1:8">
      <c r="A318" s="288" t="s">
        <v>714</v>
      </c>
      <c r="B318" s="183"/>
      <c r="C318" s="223"/>
      <c r="D318" s="223"/>
      <c r="E318" s="223"/>
      <c r="F318" s="223"/>
      <c r="G318" s="183"/>
      <c r="H318" s="183"/>
    </row>
    <row r="319" spans="1:8">
      <c r="A319" s="106" t="s">
        <v>1513</v>
      </c>
      <c r="B319" s="183"/>
      <c r="C319" s="223"/>
      <c r="D319" s="223"/>
      <c r="E319" s="223"/>
      <c r="F319" s="223"/>
      <c r="G319" s="183"/>
      <c r="H319" s="183"/>
    </row>
    <row r="320" spans="1:8">
      <c r="A320" s="254" t="s">
        <v>1380</v>
      </c>
      <c r="B320" s="183">
        <v>2600</v>
      </c>
      <c r="C320" s="183">
        <v>2600</v>
      </c>
      <c r="D320" s="183">
        <v>12600</v>
      </c>
      <c r="E320" s="223">
        <v>0</v>
      </c>
      <c r="F320" s="183">
        <v>15000</v>
      </c>
      <c r="G320" s="335">
        <v>100</v>
      </c>
      <c r="H320" s="183">
        <v>10000</v>
      </c>
    </row>
    <row r="321" spans="1:8">
      <c r="A321" s="254" t="s">
        <v>513</v>
      </c>
      <c r="B321" s="183">
        <v>1300</v>
      </c>
      <c r="C321" s="183">
        <v>21821</v>
      </c>
      <c r="D321" s="183">
        <v>21821</v>
      </c>
      <c r="E321" s="183">
        <v>9841</v>
      </c>
      <c r="F321" s="183">
        <v>30000</v>
      </c>
      <c r="G321" s="335">
        <f>SUM(H321-E321)*100/E321</f>
        <v>52.423534193679501</v>
      </c>
      <c r="H321" s="183">
        <v>15000</v>
      </c>
    </row>
    <row r="322" spans="1:8" ht="42">
      <c r="A322" s="254" t="s">
        <v>129</v>
      </c>
      <c r="B322" s="282">
        <v>47024</v>
      </c>
      <c r="C322" s="347">
        <v>67259</v>
      </c>
      <c r="D322" s="347">
        <v>94917</v>
      </c>
      <c r="E322" s="366">
        <v>0</v>
      </c>
      <c r="F322" s="282">
        <v>100000</v>
      </c>
      <c r="G322" s="335">
        <v>100</v>
      </c>
      <c r="H322" s="282">
        <v>110000</v>
      </c>
    </row>
    <row r="323" spans="1:8">
      <c r="A323" s="182" t="s">
        <v>1514</v>
      </c>
      <c r="B323" s="193">
        <f>SUM(B320:B322)</f>
        <v>50924</v>
      </c>
      <c r="C323" s="193">
        <f>SUM(C320:C322)</f>
        <v>91680</v>
      </c>
      <c r="D323" s="193">
        <f>SUM(D320:D322)</f>
        <v>129338</v>
      </c>
      <c r="E323" s="193">
        <f>SUM(E320:E322)</f>
        <v>9841</v>
      </c>
      <c r="F323" s="193">
        <f>SUM(F320:F322)</f>
        <v>145000</v>
      </c>
      <c r="G323" s="193"/>
      <c r="H323" s="193">
        <f>SUM(H320:H322)</f>
        <v>135000</v>
      </c>
    </row>
    <row r="324" spans="1:8">
      <c r="A324" s="288" t="s">
        <v>1516</v>
      </c>
      <c r="B324" s="183"/>
      <c r="C324" s="223"/>
      <c r="D324" s="223"/>
      <c r="E324" s="223"/>
      <c r="F324" s="223"/>
      <c r="G324" s="183"/>
      <c r="H324" s="183"/>
    </row>
    <row r="325" spans="1:8">
      <c r="A325" s="188" t="s">
        <v>1382</v>
      </c>
      <c r="B325" s="183"/>
      <c r="C325" s="223"/>
      <c r="D325" s="223"/>
      <c r="E325" s="223"/>
      <c r="F325" s="223"/>
      <c r="G325" s="183"/>
      <c r="H325" s="183"/>
    </row>
    <row r="326" spans="1:8">
      <c r="A326" s="188" t="s">
        <v>1383</v>
      </c>
      <c r="B326" s="183">
        <v>3000</v>
      </c>
      <c r="C326" s="183">
        <v>0</v>
      </c>
      <c r="D326" s="183">
        <v>4000</v>
      </c>
      <c r="E326" s="183">
        <v>3000</v>
      </c>
      <c r="F326" s="183">
        <v>30000</v>
      </c>
      <c r="G326" s="335">
        <f>SUM(H326-E326)*100/E326</f>
        <v>566.66666666666663</v>
      </c>
      <c r="H326" s="183">
        <v>20000</v>
      </c>
    </row>
    <row r="327" spans="1:8" ht="44.25">
      <c r="A327" s="259" t="s">
        <v>130</v>
      </c>
      <c r="B327" s="183"/>
      <c r="C327" s="285"/>
      <c r="D327" s="285"/>
      <c r="E327" s="285"/>
      <c r="F327" s="285"/>
      <c r="G327" s="282"/>
      <c r="H327" s="282"/>
    </row>
    <row r="328" spans="1:8">
      <c r="A328" s="188" t="s">
        <v>131</v>
      </c>
      <c r="B328" s="183">
        <v>10000</v>
      </c>
      <c r="C328" s="183">
        <v>0</v>
      </c>
      <c r="D328" s="183">
        <v>2380</v>
      </c>
      <c r="E328" s="183">
        <v>6006</v>
      </c>
      <c r="F328" s="183">
        <v>30000</v>
      </c>
      <c r="G328" s="335">
        <f>SUM(H328-E328)*100/E328</f>
        <v>316.25041625041627</v>
      </c>
      <c r="H328" s="183">
        <v>25000</v>
      </c>
    </row>
    <row r="329" spans="1:8">
      <c r="A329" s="182" t="s">
        <v>1509</v>
      </c>
      <c r="B329" s="193">
        <f>SUM(B326:B328)</f>
        <v>13000</v>
      </c>
      <c r="C329" s="193">
        <f>SUM(C326:C328)</f>
        <v>0</v>
      </c>
      <c r="D329" s="193">
        <f>SUM(D326:D328)</f>
        <v>6380</v>
      </c>
      <c r="E329" s="193">
        <f>SUM(E326:E328)</f>
        <v>9006</v>
      </c>
      <c r="F329" s="193">
        <f>SUM(F326:F328)</f>
        <v>60000</v>
      </c>
      <c r="G329" s="193"/>
      <c r="H329" s="193">
        <f>SUM(H326:H328)</f>
        <v>45000</v>
      </c>
    </row>
    <row r="330" spans="1:8">
      <c r="A330" s="106" t="s">
        <v>835</v>
      </c>
      <c r="B330" s="183"/>
      <c r="C330" s="223"/>
      <c r="D330" s="223"/>
      <c r="E330" s="223"/>
      <c r="F330" s="223"/>
      <c r="G330" s="183"/>
      <c r="H330" s="183"/>
    </row>
    <row r="331" spans="1:8">
      <c r="A331" s="188" t="s">
        <v>1384</v>
      </c>
      <c r="B331" s="183">
        <v>0</v>
      </c>
      <c r="C331" s="183">
        <v>29961</v>
      </c>
      <c r="D331" s="183">
        <v>19343</v>
      </c>
      <c r="E331" s="223">
        <v>0</v>
      </c>
      <c r="F331" s="183">
        <v>20000</v>
      </c>
      <c r="G331" s="335">
        <v>100</v>
      </c>
      <c r="H331" s="183">
        <v>15000</v>
      </c>
    </row>
    <row r="332" spans="1:8">
      <c r="A332" s="188" t="s">
        <v>1385</v>
      </c>
      <c r="B332" s="183">
        <v>15380</v>
      </c>
      <c r="C332" s="183">
        <v>39910</v>
      </c>
      <c r="D332" s="183">
        <v>12277</v>
      </c>
      <c r="E332" s="183">
        <v>2087</v>
      </c>
      <c r="F332" s="183">
        <v>20000</v>
      </c>
      <c r="G332" s="335">
        <f>SUM(H332-E332)*100/E332</f>
        <v>618.73502635361763</v>
      </c>
      <c r="H332" s="183">
        <v>15000</v>
      </c>
    </row>
    <row r="333" spans="1:8">
      <c r="A333" s="188" t="s">
        <v>1386</v>
      </c>
      <c r="B333" s="183">
        <v>0</v>
      </c>
      <c r="C333" s="183">
        <v>5540</v>
      </c>
      <c r="D333" s="183">
        <v>18850</v>
      </c>
      <c r="E333" s="183">
        <v>14700</v>
      </c>
      <c r="F333" s="183">
        <v>30000</v>
      </c>
      <c r="G333" s="335">
        <f>SUM(H333-E333)*100/E333</f>
        <v>104.08163265306122</v>
      </c>
      <c r="H333" s="183">
        <v>30000</v>
      </c>
    </row>
    <row r="334" spans="1:8">
      <c r="A334" s="188" t="s">
        <v>1387</v>
      </c>
      <c r="B334" s="183">
        <v>0</v>
      </c>
      <c r="C334" s="183">
        <v>0</v>
      </c>
      <c r="D334" s="183">
        <v>0</v>
      </c>
      <c r="E334" s="223">
        <v>0</v>
      </c>
      <c r="F334" s="183">
        <v>15000</v>
      </c>
      <c r="G334" s="335">
        <v>100</v>
      </c>
      <c r="H334" s="183">
        <v>10000</v>
      </c>
    </row>
    <row r="335" spans="1:8">
      <c r="A335" s="182" t="s">
        <v>1517</v>
      </c>
      <c r="B335" s="193">
        <f>SUM(B331:B334)</f>
        <v>15380</v>
      </c>
      <c r="C335" s="193">
        <f>SUM(C331:C334)</f>
        <v>75411</v>
      </c>
      <c r="D335" s="193">
        <f>SUM(D331:D334)</f>
        <v>50470</v>
      </c>
      <c r="E335" s="193">
        <f>SUM(E331:E334)</f>
        <v>16787</v>
      </c>
      <c r="F335" s="193">
        <f>SUM(F331:F334)</f>
        <v>85000</v>
      </c>
      <c r="G335" s="193"/>
      <c r="H335" s="193">
        <f>SUM(H331:H334)</f>
        <v>70000</v>
      </c>
    </row>
    <row r="336" spans="1:8">
      <c r="A336" s="182" t="s">
        <v>1510</v>
      </c>
      <c r="B336" s="193">
        <f>SUM(B323,B329,B335)</f>
        <v>79304</v>
      </c>
      <c r="C336" s="193">
        <f>SUM(C323,C329,C335)</f>
        <v>167091</v>
      </c>
      <c r="D336" s="193">
        <f>SUM(D323,D329,D335)</f>
        <v>186188</v>
      </c>
      <c r="E336" s="193">
        <f>SUM(E323,E329,E335)</f>
        <v>35634</v>
      </c>
      <c r="F336" s="193">
        <f>SUM(F323,F329,F335)</f>
        <v>290000</v>
      </c>
      <c r="G336" s="193"/>
      <c r="H336" s="193">
        <f>SUM(H323,H329,H335)</f>
        <v>250000</v>
      </c>
    </row>
    <row r="337" spans="1:8">
      <c r="A337" s="182" t="s">
        <v>1194</v>
      </c>
      <c r="B337" s="193">
        <f>SUM(B336)</f>
        <v>79304</v>
      </c>
      <c r="C337" s="193">
        <f>SUM(C336)</f>
        <v>167091</v>
      </c>
      <c r="D337" s="193">
        <f>SUM(D336)</f>
        <v>186188</v>
      </c>
      <c r="E337" s="193">
        <f>SUM(E336)</f>
        <v>35634</v>
      </c>
      <c r="F337" s="193">
        <f>SUM(F336)</f>
        <v>290000</v>
      </c>
      <c r="G337" s="193"/>
      <c r="H337" s="193">
        <f>SUM(H336)</f>
        <v>250000</v>
      </c>
    </row>
    <row r="338" spans="1:8">
      <c r="A338" s="106" t="s">
        <v>237</v>
      </c>
      <c r="B338" s="183"/>
      <c r="C338" s="223"/>
      <c r="D338" s="223"/>
      <c r="E338" s="223"/>
      <c r="F338" s="223"/>
      <c r="G338" s="183"/>
      <c r="H338" s="183"/>
    </row>
    <row r="339" spans="1:8">
      <c r="A339" s="106" t="s">
        <v>1388</v>
      </c>
      <c r="B339" s="183"/>
      <c r="C339" s="223"/>
      <c r="D339" s="223"/>
      <c r="E339" s="223"/>
      <c r="F339" s="223"/>
      <c r="G339" s="183"/>
      <c r="H339" s="183"/>
    </row>
    <row r="340" spans="1:8">
      <c r="A340" s="188" t="s">
        <v>1389</v>
      </c>
      <c r="B340" s="183"/>
      <c r="C340" s="223"/>
      <c r="D340" s="223"/>
      <c r="E340" s="223"/>
      <c r="F340" s="223"/>
      <c r="G340" s="183"/>
      <c r="H340" s="183"/>
    </row>
    <row r="341" spans="1:8">
      <c r="A341" s="188" t="s">
        <v>1554</v>
      </c>
      <c r="B341" s="183">
        <v>0</v>
      </c>
      <c r="C341" s="183">
        <v>0</v>
      </c>
      <c r="D341" s="183">
        <v>0</v>
      </c>
      <c r="E341" s="183">
        <v>0</v>
      </c>
      <c r="F341" s="223">
        <v>0</v>
      </c>
      <c r="G341" s="335">
        <v>100</v>
      </c>
      <c r="H341" s="183">
        <v>50000</v>
      </c>
    </row>
    <row r="342" spans="1:8">
      <c r="A342" s="188" t="s">
        <v>1555</v>
      </c>
      <c r="B342" s="183"/>
      <c r="C342" s="183"/>
      <c r="D342" s="183"/>
      <c r="E342" s="183"/>
      <c r="F342" s="223"/>
      <c r="G342" s="183"/>
      <c r="H342" s="183"/>
    </row>
    <row r="343" spans="1:8">
      <c r="A343" s="188" t="s">
        <v>1556</v>
      </c>
      <c r="B343" s="183">
        <v>0</v>
      </c>
      <c r="C343" s="183">
        <v>0</v>
      </c>
      <c r="D343" s="183">
        <v>0</v>
      </c>
      <c r="E343" s="183">
        <v>0</v>
      </c>
      <c r="F343" s="223">
        <v>0</v>
      </c>
      <c r="G343" s="335">
        <v>100</v>
      </c>
      <c r="H343" s="183">
        <v>5000</v>
      </c>
    </row>
    <row r="344" spans="1:8">
      <c r="A344" s="182" t="s">
        <v>1557</v>
      </c>
      <c r="B344" s="193">
        <f>SUM(B341:B343)</f>
        <v>0</v>
      </c>
      <c r="C344" s="193">
        <f>SUM(C341:C343)</f>
        <v>0</v>
      </c>
      <c r="D344" s="193">
        <f>SUM(D341:D343)</f>
        <v>0</v>
      </c>
      <c r="E344" s="193">
        <f>SUM(E341:E343)</f>
        <v>0</v>
      </c>
      <c r="F344" s="193">
        <f>SUM(F341:F343)</f>
        <v>0</v>
      </c>
      <c r="G344" s="193"/>
      <c r="H344" s="193">
        <f>SUM(H341:H343)</f>
        <v>55000</v>
      </c>
    </row>
    <row r="345" spans="1:8">
      <c r="A345" s="106" t="s">
        <v>1518</v>
      </c>
      <c r="B345" s="183"/>
      <c r="C345" s="223"/>
      <c r="D345" s="223"/>
      <c r="E345" s="223"/>
      <c r="F345" s="223"/>
      <c r="G345" s="183"/>
      <c r="H345" s="183"/>
    </row>
    <row r="346" spans="1:8">
      <c r="A346" s="103" t="s">
        <v>1519</v>
      </c>
      <c r="B346" s="183">
        <v>0</v>
      </c>
      <c r="C346" s="223">
        <v>0</v>
      </c>
      <c r="D346" s="223">
        <v>0</v>
      </c>
      <c r="E346" s="223">
        <v>0</v>
      </c>
      <c r="F346" s="223">
        <v>0</v>
      </c>
      <c r="G346" s="335">
        <v>100</v>
      </c>
      <c r="H346" s="183">
        <v>100000</v>
      </c>
    </row>
    <row r="347" spans="1:8">
      <c r="A347" s="323" t="s">
        <v>1520</v>
      </c>
      <c r="B347" s="268">
        <f>SUM(B346)</f>
        <v>0</v>
      </c>
      <c r="C347" s="268">
        <f>SUM(C346)</f>
        <v>0</v>
      </c>
      <c r="D347" s="268">
        <f>SUM(D346)</f>
        <v>0</v>
      </c>
      <c r="E347" s="268">
        <f>SUM(E346)</f>
        <v>0</v>
      </c>
      <c r="F347" s="268">
        <f>SUM(F346)</f>
        <v>0</v>
      </c>
      <c r="G347" s="332"/>
      <c r="H347" s="268">
        <f>SUM(H346)</f>
        <v>100000</v>
      </c>
    </row>
    <row r="348" spans="1:8">
      <c r="A348" s="215" t="s">
        <v>1558</v>
      </c>
      <c r="B348" s="193">
        <f>SUM(B344,B347)</f>
        <v>0</v>
      </c>
      <c r="C348" s="193">
        <f>SUM(C344,C347)</f>
        <v>0</v>
      </c>
      <c r="D348" s="193">
        <f>SUM(D344,D347)</f>
        <v>0</v>
      </c>
      <c r="E348" s="193">
        <f>SUM(E344,E347)</f>
        <v>0</v>
      </c>
      <c r="F348" s="193">
        <f>SUM(F344,F347)</f>
        <v>0</v>
      </c>
      <c r="G348" s="193"/>
      <c r="H348" s="193">
        <f>SUM(H344,H347)</f>
        <v>155000</v>
      </c>
    </row>
    <row r="349" spans="1:8">
      <c r="A349" s="215" t="s">
        <v>1559</v>
      </c>
      <c r="B349" s="193">
        <f>SUM(B316,B337,B348)</f>
        <v>302610</v>
      </c>
      <c r="C349" s="193">
        <f>SUM(C316,C337,C348)</f>
        <v>379671</v>
      </c>
      <c r="D349" s="193">
        <f>SUM(D316,D337,D348)</f>
        <v>661736</v>
      </c>
      <c r="E349" s="193">
        <f>SUM(E316,E337,E348)</f>
        <v>441084</v>
      </c>
      <c r="F349" s="193">
        <f>SUM(F316,F337,F348)</f>
        <v>851480</v>
      </c>
      <c r="G349" s="193"/>
      <c r="H349" s="193">
        <f>SUM(H316,H337,H348)</f>
        <v>1263000</v>
      </c>
    </row>
    <row r="350" spans="1:8">
      <c r="A350" s="266" t="s">
        <v>828</v>
      </c>
      <c r="B350" s="183"/>
      <c r="C350" s="223"/>
      <c r="D350" s="223"/>
      <c r="E350" s="223"/>
      <c r="F350" s="223"/>
      <c r="G350" s="183"/>
      <c r="H350" s="183"/>
    </row>
    <row r="351" spans="1:8">
      <c r="A351" s="106" t="s">
        <v>956</v>
      </c>
      <c r="B351" s="183"/>
      <c r="C351" s="223"/>
      <c r="D351" s="223"/>
      <c r="E351" s="223"/>
      <c r="F351" s="223"/>
      <c r="G351" s="183"/>
      <c r="H351" s="183"/>
    </row>
    <row r="352" spans="1:8">
      <c r="A352" s="106" t="s">
        <v>714</v>
      </c>
      <c r="B352" s="183"/>
      <c r="C352" s="223"/>
      <c r="D352" s="223"/>
      <c r="E352" s="223"/>
      <c r="F352" s="223"/>
      <c r="G352" s="183"/>
      <c r="H352" s="183"/>
    </row>
    <row r="353" spans="1:8">
      <c r="A353" s="106" t="s">
        <v>1515</v>
      </c>
      <c r="B353" s="183"/>
      <c r="C353" s="223"/>
      <c r="D353" s="223"/>
      <c r="E353" s="223"/>
      <c r="F353" s="223"/>
      <c r="G353" s="183"/>
      <c r="H353" s="183"/>
    </row>
    <row r="354" spans="1:8">
      <c r="A354" s="188" t="s">
        <v>392</v>
      </c>
      <c r="B354" s="183"/>
      <c r="C354" s="223"/>
      <c r="D354" s="223"/>
      <c r="E354" s="223"/>
      <c r="F354" s="223"/>
      <c r="G354" s="183"/>
      <c r="H354" s="183"/>
    </row>
    <row r="355" spans="1:8">
      <c r="A355" s="188" t="s">
        <v>393</v>
      </c>
      <c r="B355" s="183">
        <v>0</v>
      </c>
      <c r="C355" s="183">
        <v>0</v>
      </c>
      <c r="D355" s="183">
        <v>30560</v>
      </c>
      <c r="E355" s="183">
        <v>9900</v>
      </c>
      <c r="F355" s="183">
        <v>80000</v>
      </c>
      <c r="G355" s="335">
        <f>SUM(H355-E355)*100/E355</f>
        <v>910.10101010101005</v>
      </c>
      <c r="H355" s="183">
        <v>100000</v>
      </c>
    </row>
    <row r="356" spans="1:8">
      <c r="A356" s="188" t="s">
        <v>394</v>
      </c>
      <c r="B356" s="183">
        <v>0</v>
      </c>
      <c r="C356" s="183">
        <v>0</v>
      </c>
      <c r="D356" s="183">
        <v>66000</v>
      </c>
      <c r="E356" s="183">
        <v>67200</v>
      </c>
      <c r="F356" s="183">
        <v>108000</v>
      </c>
      <c r="G356" s="335">
        <f>SUM(H356-E356)*100/E356</f>
        <v>119.64285714285714</v>
      </c>
      <c r="H356" s="183">
        <v>147600</v>
      </c>
    </row>
    <row r="357" spans="1:8">
      <c r="A357" s="182" t="s">
        <v>1509</v>
      </c>
      <c r="B357" s="193">
        <f>SUM(B355:B356)</f>
        <v>0</v>
      </c>
      <c r="C357" s="193">
        <f>SUM(C355:C356)</f>
        <v>0</v>
      </c>
      <c r="D357" s="193">
        <f>SUM(D355:D356)</f>
        <v>96560</v>
      </c>
      <c r="E357" s="193">
        <f>SUM(E355:E356)</f>
        <v>77100</v>
      </c>
      <c r="F357" s="193">
        <f>SUM(F355:F356)</f>
        <v>188000</v>
      </c>
      <c r="G357" s="193"/>
      <c r="H357" s="193">
        <f>SUM(H355:H356)</f>
        <v>247600</v>
      </c>
    </row>
    <row r="358" spans="1:8">
      <c r="A358" s="106" t="s">
        <v>1521</v>
      </c>
      <c r="B358" s="183"/>
      <c r="C358" s="223"/>
      <c r="D358" s="223"/>
      <c r="E358" s="223"/>
      <c r="F358" s="223"/>
      <c r="G358" s="183"/>
      <c r="H358" s="183"/>
    </row>
    <row r="359" spans="1:8">
      <c r="A359" s="188" t="s">
        <v>395</v>
      </c>
      <c r="B359" s="183">
        <v>0</v>
      </c>
      <c r="C359" s="183">
        <v>77383</v>
      </c>
      <c r="D359" s="223">
        <v>0</v>
      </c>
      <c r="E359" s="223">
        <v>0</v>
      </c>
      <c r="F359" s="183">
        <v>20000</v>
      </c>
      <c r="G359" s="335">
        <v>100</v>
      </c>
      <c r="H359" s="183">
        <v>20000</v>
      </c>
    </row>
    <row r="360" spans="1:8">
      <c r="A360" s="182" t="s">
        <v>1517</v>
      </c>
      <c r="B360" s="193">
        <f>SUM(B359)</f>
        <v>0</v>
      </c>
      <c r="C360" s="193">
        <f>SUM(C359)</f>
        <v>77383</v>
      </c>
      <c r="D360" s="193">
        <f>SUM(D359)</f>
        <v>0</v>
      </c>
      <c r="E360" s="193">
        <f>SUM(E359)</f>
        <v>0</v>
      </c>
      <c r="F360" s="193">
        <f>SUM(F359)</f>
        <v>20000</v>
      </c>
      <c r="G360" s="193"/>
      <c r="H360" s="193">
        <f>SUM(H359)</f>
        <v>20000</v>
      </c>
    </row>
    <row r="361" spans="1:8">
      <c r="A361" s="182" t="s">
        <v>1510</v>
      </c>
      <c r="B361" s="193">
        <f>SUM(B357,B360)</f>
        <v>0</v>
      </c>
      <c r="C361" s="193">
        <f>SUM(C357,C360)</f>
        <v>77383</v>
      </c>
      <c r="D361" s="193">
        <f>SUM(D357,D360)</f>
        <v>96560</v>
      </c>
      <c r="E361" s="193">
        <f>SUM(E357,E360)</f>
        <v>77100</v>
      </c>
      <c r="F361" s="193">
        <f>SUM(F357,F360)</f>
        <v>208000</v>
      </c>
      <c r="G361" s="193"/>
      <c r="H361" s="193">
        <f>SUM(H357,H360)</f>
        <v>267600</v>
      </c>
    </row>
    <row r="362" spans="1:8">
      <c r="A362" s="182" t="s">
        <v>1194</v>
      </c>
      <c r="B362" s="193">
        <f>SUM(B361)</f>
        <v>0</v>
      </c>
      <c r="C362" s="193">
        <f>SUM(C361)</f>
        <v>77383</v>
      </c>
      <c r="D362" s="193">
        <f>SUM(D361)</f>
        <v>96560</v>
      </c>
      <c r="E362" s="193">
        <f>SUM(E361)</f>
        <v>77100</v>
      </c>
      <c r="F362" s="193">
        <f>SUM(F361)</f>
        <v>208000</v>
      </c>
      <c r="G362" s="193"/>
      <c r="H362" s="193">
        <f>SUM(H361)</f>
        <v>267600</v>
      </c>
    </row>
    <row r="363" spans="1:8">
      <c r="A363" s="106" t="s">
        <v>85</v>
      </c>
      <c r="B363" s="183"/>
      <c r="C363" s="223"/>
      <c r="D363" s="223"/>
      <c r="E363" s="223"/>
      <c r="F363" s="223"/>
      <c r="G363" s="183"/>
      <c r="H363" s="183"/>
    </row>
    <row r="364" spans="1:8">
      <c r="A364" s="106" t="s">
        <v>877</v>
      </c>
      <c r="B364" s="183"/>
      <c r="C364" s="223"/>
      <c r="D364" s="223"/>
      <c r="E364" s="223"/>
      <c r="F364" s="223"/>
      <c r="G364" s="183"/>
      <c r="H364" s="183"/>
    </row>
    <row r="365" spans="1:8">
      <c r="A365" s="188" t="s">
        <v>1542</v>
      </c>
      <c r="B365" s="183"/>
      <c r="C365" s="223"/>
      <c r="D365" s="223"/>
      <c r="E365" s="223"/>
      <c r="F365" s="223"/>
      <c r="G365" s="183"/>
      <c r="H365" s="183"/>
    </row>
    <row r="366" spans="1:8" ht="44.25">
      <c r="A366" s="259" t="s">
        <v>959</v>
      </c>
      <c r="B366" s="282">
        <v>0</v>
      </c>
      <c r="C366" s="282">
        <v>0</v>
      </c>
      <c r="D366" s="282">
        <v>0</v>
      </c>
      <c r="E366" s="282">
        <v>0</v>
      </c>
      <c r="F366" s="285">
        <v>0</v>
      </c>
      <c r="G366" s="335">
        <v>100</v>
      </c>
      <c r="H366" s="282">
        <v>154484</v>
      </c>
    </row>
    <row r="367" spans="1:8" ht="44.25">
      <c r="A367" s="259" t="s">
        <v>960</v>
      </c>
      <c r="B367" s="282">
        <v>0</v>
      </c>
      <c r="C367" s="282">
        <v>0</v>
      </c>
      <c r="D367" s="282">
        <v>0</v>
      </c>
      <c r="E367" s="282">
        <v>0</v>
      </c>
      <c r="F367" s="285">
        <v>0</v>
      </c>
      <c r="G367" s="335">
        <v>100</v>
      </c>
      <c r="H367" s="282">
        <v>76765</v>
      </c>
    </row>
    <row r="368" spans="1:8" ht="42">
      <c r="A368" s="324" t="s">
        <v>961</v>
      </c>
      <c r="B368" s="282">
        <v>0</v>
      </c>
      <c r="C368" s="282">
        <v>0</v>
      </c>
      <c r="D368" s="282">
        <v>0</v>
      </c>
      <c r="E368" s="282">
        <v>0</v>
      </c>
      <c r="F368" s="285">
        <v>0</v>
      </c>
      <c r="G368" s="335">
        <v>100</v>
      </c>
      <c r="H368" s="282">
        <v>137667</v>
      </c>
    </row>
    <row r="369" spans="1:8" ht="42">
      <c r="A369" s="324" t="s">
        <v>321</v>
      </c>
      <c r="B369" s="282">
        <v>0</v>
      </c>
      <c r="C369" s="282">
        <v>0</v>
      </c>
      <c r="D369" s="282">
        <v>0</v>
      </c>
      <c r="E369" s="282">
        <v>0</v>
      </c>
      <c r="F369" s="285">
        <v>0</v>
      </c>
      <c r="G369" s="335">
        <v>100</v>
      </c>
      <c r="H369" s="282">
        <v>143852</v>
      </c>
    </row>
    <row r="370" spans="1:8" ht="42">
      <c r="A370" s="324" t="s">
        <v>957</v>
      </c>
      <c r="B370" s="282">
        <v>0</v>
      </c>
      <c r="C370" s="282">
        <v>0</v>
      </c>
      <c r="D370" s="282">
        <v>0</v>
      </c>
      <c r="E370" s="282">
        <v>0</v>
      </c>
      <c r="F370" s="285">
        <v>0</v>
      </c>
      <c r="G370" s="335">
        <v>100</v>
      </c>
      <c r="H370" s="282">
        <v>143463</v>
      </c>
    </row>
    <row r="371" spans="1:8" ht="42">
      <c r="A371" s="324" t="s">
        <v>958</v>
      </c>
      <c r="B371" s="282">
        <v>0</v>
      </c>
      <c r="C371" s="282">
        <v>0</v>
      </c>
      <c r="D371" s="282">
        <v>0</v>
      </c>
      <c r="E371" s="282">
        <v>0</v>
      </c>
      <c r="F371" s="285">
        <v>0</v>
      </c>
      <c r="G371" s="335">
        <v>100</v>
      </c>
      <c r="H371" s="282">
        <v>148486</v>
      </c>
    </row>
    <row r="372" spans="1:8">
      <c r="A372" s="182" t="s">
        <v>1543</v>
      </c>
      <c r="B372" s="193">
        <f>SUM(B366:B371)</f>
        <v>0</v>
      </c>
      <c r="C372" s="193">
        <f>SUM(C366:C371)</f>
        <v>0</v>
      </c>
      <c r="D372" s="193">
        <f>SUM(D366:D371)</f>
        <v>0</v>
      </c>
      <c r="E372" s="193">
        <f>SUM(E366:E371)</f>
        <v>0</v>
      </c>
      <c r="F372" s="193">
        <f>SUM(F366:F371)</f>
        <v>0</v>
      </c>
      <c r="G372" s="193"/>
      <c r="H372" s="193">
        <f>SUM(H366:H371)</f>
        <v>804717</v>
      </c>
    </row>
    <row r="373" spans="1:8">
      <c r="A373" s="182" t="s">
        <v>1544</v>
      </c>
      <c r="B373" s="193">
        <f>SUM(B372)</f>
        <v>0</v>
      </c>
      <c r="C373" s="193">
        <f>SUM(C372)</f>
        <v>0</v>
      </c>
      <c r="D373" s="193">
        <f>SUM(D372)</f>
        <v>0</v>
      </c>
      <c r="E373" s="193">
        <f>SUM(E372)</f>
        <v>0</v>
      </c>
      <c r="F373" s="193">
        <f>SUM(F372)</f>
        <v>0</v>
      </c>
      <c r="G373" s="193"/>
      <c r="H373" s="193">
        <f>SUM(H372)</f>
        <v>804717</v>
      </c>
    </row>
    <row r="374" spans="1:8">
      <c r="A374" s="106" t="s">
        <v>237</v>
      </c>
      <c r="B374" s="183"/>
      <c r="C374" s="223"/>
      <c r="D374" s="223"/>
      <c r="E374" s="223"/>
      <c r="F374" s="223"/>
      <c r="G374" s="183"/>
      <c r="H374" s="183"/>
    </row>
    <row r="375" spans="1:8">
      <c r="A375" s="288" t="s">
        <v>396</v>
      </c>
      <c r="B375" s="183"/>
      <c r="C375" s="223"/>
      <c r="D375" s="223"/>
      <c r="E375" s="223"/>
      <c r="F375" s="223"/>
      <c r="G375" s="183"/>
      <c r="H375" s="183"/>
    </row>
    <row r="376" spans="1:8">
      <c r="A376" s="188" t="s">
        <v>875</v>
      </c>
      <c r="B376" s="183"/>
      <c r="C376" s="223"/>
      <c r="D376" s="223"/>
      <c r="E376" s="223"/>
      <c r="F376" s="223"/>
      <c r="G376" s="183"/>
      <c r="H376" s="183"/>
    </row>
    <row r="377" spans="1:8">
      <c r="A377" s="188" t="s">
        <v>271</v>
      </c>
      <c r="B377" s="183">
        <v>0</v>
      </c>
      <c r="C377" s="223">
        <v>0</v>
      </c>
      <c r="D377" s="223">
        <v>0</v>
      </c>
      <c r="E377" s="223">
        <v>0</v>
      </c>
      <c r="F377" s="223">
        <v>0</v>
      </c>
      <c r="G377" s="335">
        <v>100</v>
      </c>
      <c r="H377" s="183">
        <v>2500000</v>
      </c>
    </row>
    <row r="378" spans="1:8">
      <c r="A378" s="182" t="s">
        <v>1557</v>
      </c>
      <c r="B378" s="193">
        <f t="shared" ref="B378:F379" si="9">SUM(B377)</f>
        <v>0</v>
      </c>
      <c r="C378" s="193">
        <f t="shared" si="9"/>
        <v>0</v>
      </c>
      <c r="D378" s="193">
        <f t="shared" si="9"/>
        <v>0</v>
      </c>
      <c r="E378" s="193">
        <f t="shared" si="9"/>
        <v>0</v>
      </c>
      <c r="F378" s="193">
        <f t="shared" si="9"/>
        <v>0</v>
      </c>
      <c r="G378" s="193"/>
      <c r="H378" s="193">
        <f>SUM(H377)</f>
        <v>2500000</v>
      </c>
    </row>
    <row r="379" spans="1:8">
      <c r="A379" s="182" t="s">
        <v>1558</v>
      </c>
      <c r="B379" s="193">
        <f t="shared" si="9"/>
        <v>0</v>
      </c>
      <c r="C379" s="193">
        <f t="shared" si="9"/>
        <v>0</v>
      </c>
      <c r="D379" s="193">
        <f t="shared" si="9"/>
        <v>0</v>
      </c>
      <c r="E379" s="193">
        <f t="shared" si="9"/>
        <v>0</v>
      </c>
      <c r="F379" s="193">
        <f t="shared" si="9"/>
        <v>0</v>
      </c>
      <c r="G379" s="193"/>
      <c r="H379" s="193">
        <f>SUM(H378)</f>
        <v>2500000</v>
      </c>
    </row>
    <row r="380" spans="1:8">
      <c r="A380" s="182" t="s">
        <v>262</v>
      </c>
      <c r="B380" s="193">
        <f>SUM(B362,B373,B379)</f>
        <v>0</v>
      </c>
      <c r="C380" s="193">
        <f>SUM(C362,C373,C379)</f>
        <v>77383</v>
      </c>
      <c r="D380" s="193">
        <f>SUM(D362,D373,D379)</f>
        <v>96560</v>
      </c>
      <c r="E380" s="193">
        <f>SUM(E362,E373,E379)</f>
        <v>77100</v>
      </c>
      <c r="F380" s="193">
        <f>SUM(F362,F373,F379)</f>
        <v>208000</v>
      </c>
      <c r="G380" s="193"/>
      <c r="H380" s="193">
        <f>SUM(H362,H373,H379)</f>
        <v>3572317</v>
      </c>
    </row>
    <row r="381" spans="1:8">
      <c r="A381" s="266" t="s">
        <v>1523</v>
      </c>
      <c r="B381" s="183"/>
      <c r="C381" s="223"/>
      <c r="D381" s="223"/>
      <c r="E381" s="223"/>
      <c r="F381" s="223"/>
      <c r="G381" s="183"/>
      <c r="H381" s="183"/>
    </row>
    <row r="382" spans="1:8">
      <c r="A382" s="106" t="s">
        <v>956</v>
      </c>
      <c r="B382" s="183"/>
      <c r="C382" s="223"/>
      <c r="D382" s="223"/>
      <c r="E382" s="223"/>
      <c r="F382" s="223"/>
      <c r="G382" s="183"/>
      <c r="H382" s="183"/>
    </row>
    <row r="383" spans="1:8">
      <c r="A383" s="106" t="s">
        <v>1522</v>
      </c>
      <c r="B383" s="183"/>
      <c r="C383" s="223"/>
      <c r="D383" s="223"/>
      <c r="E383" s="223"/>
      <c r="F383" s="223"/>
      <c r="G383" s="183"/>
      <c r="H383" s="183"/>
    </row>
    <row r="384" spans="1:8">
      <c r="A384" s="106" t="s">
        <v>1516</v>
      </c>
      <c r="B384" s="183"/>
      <c r="C384" s="223"/>
      <c r="D384" s="223"/>
      <c r="E384" s="223"/>
      <c r="F384" s="223"/>
      <c r="G384" s="183"/>
      <c r="H384" s="183"/>
    </row>
    <row r="385" spans="1:8">
      <c r="A385" s="188" t="s">
        <v>1545</v>
      </c>
      <c r="B385" s="183"/>
      <c r="C385" s="223"/>
      <c r="D385" s="223"/>
      <c r="E385" s="223"/>
      <c r="F385" s="223"/>
      <c r="G385" s="183"/>
      <c r="H385" s="183"/>
    </row>
    <row r="386" spans="1:8">
      <c r="A386" s="188" t="s">
        <v>1546</v>
      </c>
      <c r="B386" s="183">
        <v>0</v>
      </c>
      <c r="C386" s="223">
        <v>0</v>
      </c>
      <c r="D386" s="223">
        <v>0</v>
      </c>
      <c r="E386" s="223">
        <v>0</v>
      </c>
      <c r="F386" s="183">
        <v>10000</v>
      </c>
      <c r="G386" s="335">
        <v>100</v>
      </c>
      <c r="H386" s="183">
        <v>10000</v>
      </c>
    </row>
    <row r="387" spans="1:8">
      <c r="A387" s="182" t="s">
        <v>1509</v>
      </c>
      <c r="B387" s="193">
        <f t="shared" ref="B387:F390" si="10">SUM(B386)</f>
        <v>0</v>
      </c>
      <c r="C387" s="193">
        <f t="shared" si="10"/>
        <v>0</v>
      </c>
      <c r="D387" s="193">
        <f t="shared" si="10"/>
        <v>0</v>
      </c>
      <c r="E387" s="193">
        <f t="shared" si="10"/>
        <v>0</v>
      </c>
      <c r="F387" s="193">
        <f t="shared" si="10"/>
        <v>10000</v>
      </c>
      <c r="G387" s="193"/>
      <c r="H387" s="193">
        <f>SUM(H386)</f>
        <v>10000</v>
      </c>
    </row>
    <row r="388" spans="1:8">
      <c r="A388" s="182" t="s">
        <v>1524</v>
      </c>
      <c r="B388" s="193">
        <f t="shared" si="10"/>
        <v>0</v>
      </c>
      <c r="C388" s="193">
        <f t="shared" si="10"/>
        <v>0</v>
      </c>
      <c r="D388" s="193">
        <f t="shared" si="10"/>
        <v>0</v>
      </c>
      <c r="E388" s="193">
        <f t="shared" si="10"/>
        <v>0</v>
      </c>
      <c r="F388" s="193">
        <f t="shared" si="10"/>
        <v>10000</v>
      </c>
      <c r="G388" s="193"/>
      <c r="H388" s="193">
        <f>SUM(H387)</f>
        <v>10000</v>
      </c>
    </row>
    <row r="389" spans="1:8">
      <c r="A389" s="182" t="s">
        <v>1753</v>
      </c>
      <c r="B389" s="193">
        <f t="shared" si="10"/>
        <v>0</v>
      </c>
      <c r="C389" s="193">
        <f t="shared" si="10"/>
        <v>0</v>
      </c>
      <c r="D389" s="193">
        <f t="shared" si="10"/>
        <v>0</v>
      </c>
      <c r="E389" s="193">
        <f t="shared" si="10"/>
        <v>0</v>
      </c>
      <c r="F389" s="193">
        <f t="shared" si="10"/>
        <v>10000</v>
      </c>
      <c r="G389" s="193"/>
      <c r="H389" s="193">
        <f>SUM(H388)</f>
        <v>10000</v>
      </c>
    </row>
    <row r="390" spans="1:8">
      <c r="A390" s="182" t="s">
        <v>1547</v>
      </c>
      <c r="B390" s="193">
        <f t="shared" si="10"/>
        <v>0</v>
      </c>
      <c r="C390" s="193">
        <f t="shared" si="10"/>
        <v>0</v>
      </c>
      <c r="D390" s="193">
        <f t="shared" si="10"/>
        <v>0</v>
      </c>
      <c r="E390" s="193">
        <f t="shared" si="10"/>
        <v>0</v>
      </c>
      <c r="F390" s="193">
        <f t="shared" si="10"/>
        <v>10000</v>
      </c>
      <c r="G390" s="193"/>
      <c r="H390" s="193">
        <f>SUM(H389)</f>
        <v>10000</v>
      </c>
    </row>
    <row r="391" spans="1:8">
      <c r="A391" s="182" t="s">
        <v>1548</v>
      </c>
      <c r="B391" s="193">
        <f>SUM(B349,B380,B390)</f>
        <v>302610</v>
      </c>
      <c r="C391" s="193">
        <f>SUM(C349,C380,C390)</f>
        <v>457054</v>
      </c>
      <c r="D391" s="193">
        <f>SUM(D349,D380,D390)</f>
        <v>758296</v>
      </c>
      <c r="E391" s="193">
        <f>SUM(E349,E380,E390)</f>
        <v>518184</v>
      </c>
      <c r="F391" s="193">
        <f>SUM(F349,F380,F390)</f>
        <v>1069480</v>
      </c>
      <c r="G391" s="193"/>
      <c r="H391" s="193">
        <f>SUM(H349,H380,H390)</f>
        <v>4845317</v>
      </c>
    </row>
    <row r="392" spans="1:8" ht="23.45" customHeight="1">
      <c r="A392" s="179" t="s">
        <v>280</v>
      </c>
      <c r="B392" s="183"/>
      <c r="C392" s="223"/>
      <c r="D392" s="223"/>
      <c r="E392" s="223"/>
      <c r="F392" s="223"/>
      <c r="G392" s="183"/>
      <c r="H392" s="183"/>
    </row>
    <row r="393" spans="1:8" ht="23.45" customHeight="1">
      <c r="A393" s="179" t="s">
        <v>281</v>
      </c>
      <c r="B393" s="183"/>
      <c r="C393" s="223"/>
      <c r="D393" s="223"/>
      <c r="E393" s="223"/>
      <c r="F393" s="223"/>
      <c r="G393" s="183"/>
      <c r="H393" s="183"/>
    </row>
    <row r="394" spans="1:8" ht="23.45" customHeight="1">
      <c r="A394" s="179" t="s">
        <v>956</v>
      </c>
      <c r="B394" s="183"/>
      <c r="C394" s="223"/>
      <c r="D394" s="223"/>
      <c r="E394" s="223"/>
      <c r="F394" s="223"/>
      <c r="G394" s="183"/>
      <c r="H394" s="183"/>
    </row>
    <row r="395" spans="1:8" ht="23.45" customHeight="1">
      <c r="A395" s="106" t="s">
        <v>714</v>
      </c>
      <c r="B395" s="183"/>
      <c r="C395" s="223"/>
      <c r="D395" s="223"/>
      <c r="E395" s="223"/>
      <c r="F395" s="223"/>
      <c r="G395" s="183"/>
      <c r="H395" s="183"/>
    </row>
    <row r="396" spans="1:8" ht="23.45" customHeight="1">
      <c r="A396" s="179" t="s">
        <v>716</v>
      </c>
      <c r="B396" s="183"/>
      <c r="C396" s="223"/>
      <c r="D396" s="223"/>
      <c r="E396" s="223"/>
      <c r="F396" s="223"/>
      <c r="G396" s="183"/>
      <c r="H396" s="183"/>
    </row>
    <row r="397" spans="1:8" ht="50.25" customHeight="1">
      <c r="A397" s="259" t="s">
        <v>630</v>
      </c>
      <c r="B397" s="183"/>
      <c r="C397" s="139"/>
      <c r="D397" s="139"/>
      <c r="E397" s="139"/>
      <c r="F397" s="138"/>
      <c r="G397" s="183"/>
      <c r="H397" s="282"/>
    </row>
    <row r="398" spans="1:8" ht="24" customHeight="1">
      <c r="A398" s="188" t="s">
        <v>631</v>
      </c>
      <c r="B398" s="183">
        <v>0</v>
      </c>
      <c r="C398" s="183">
        <v>7821</v>
      </c>
      <c r="D398" s="183">
        <v>4200</v>
      </c>
      <c r="E398" s="267">
        <v>7500</v>
      </c>
      <c r="F398" s="267">
        <v>10000</v>
      </c>
      <c r="G398" s="335">
        <f>SUM(H398-E398)*100/E398</f>
        <v>33.333333333333336</v>
      </c>
      <c r="H398" s="183">
        <v>10000</v>
      </c>
    </row>
    <row r="399" spans="1:8" ht="47.25" customHeight="1">
      <c r="A399" s="259" t="s">
        <v>913</v>
      </c>
      <c r="B399" s="282">
        <v>5000</v>
      </c>
      <c r="C399" s="282">
        <v>5000</v>
      </c>
      <c r="D399" s="282">
        <v>0</v>
      </c>
      <c r="E399" s="286">
        <v>5000</v>
      </c>
      <c r="F399" s="286">
        <v>5000</v>
      </c>
      <c r="G399" s="335">
        <f>SUM(H399-E399)*100/E399</f>
        <v>0</v>
      </c>
      <c r="H399" s="282">
        <v>5000</v>
      </c>
    </row>
    <row r="400" spans="1:8" ht="24" customHeight="1">
      <c r="A400" s="259" t="s">
        <v>1633</v>
      </c>
      <c r="B400" s="183">
        <v>70000</v>
      </c>
      <c r="C400" s="183">
        <v>0</v>
      </c>
      <c r="D400" s="183">
        <v>42000</v>
      </c>
      <c r="E400" s="267">
        <v>12000</v>
      </c>
      <c r="F400" s="267">
        <v>145000</v>
      </c>
      <c r="G400" s="335">
        <f>SUM(H400-E400)*100/E400</f>
        <v>188.33333333333334</v>
      </c>
      <c r="H400" s="183">
        <v>34600</v>
      </c>
    </row>
    <row r="401" spans="1:8" ht="24" customHeight="1">
      <c r="A401" s="188" t="s">
        <v>1634</v>
      </c>
      <c r="B401" s="183">
        <v>0</v>
      </c>
      <c r="C401" s="183">
        <v>0</v>
      </c>
      <c r="D401" s="183">
        <v>13275</v>
      </c>
      <c r="E401" s="267">
        <v>10000</v>
      </c>
      <c r="F401" s="267">
        <v>10000</v>
      </c>
      <c r="G401" s="335">
        <f>SUM(H401-E401)*100/E401</f>
        <v>-50</v>
      </c>
      <c r="H401" s="183">
        <v>5000</v>
      </c>
    </row>
    <row r="402" spans="1:8" ht="24" customHeight="1">
      <c r="A402" s="188" t="s">
        <v>1635</v>
      </c>
      <c r="B402" s="183">
        <v>0</v>
      </c>
      <c r="C402" s="183"/>
      <c r="D402" s="183">
        <v>10000</v>
      </c>
      <c r="E402" s="267">
        <v>40000</v>
      </c>
      <c r="F402" s="267">
        <v>15000</v>
      </c>
      <c r="G402" s="335">
        <f>SUM(H402-E402)*100/E402</f>
        <v>-50</v>
      </c>
      <c r="H402" s="183">
        <v>20000</v>
      </c>
    </row>
    <row r="403" spans="1:8" ht="50.25" customHeight="1">
      <c r="A403" s="259" t="s">
        <v>263</v>
      </c>
      <c r="B403" s="282">
        <v>0</v>
      </c>
      <c r="C403" s="282">
        <v>0</v>
      </c>
      <c r="D403" s="282">
        <v>0</v>
      </c>
      <c r="E403" s="282">
        <v>0</v>
      </c>
      <c r="F403" s="286">
        <v>20000</v>
      </c>
      <c r="G403" s="335">
        <v>100</v>
      </c>
      <c r="H403" s="282">
        <v>10000</v>
      </c>
    </row>
    <row r="404" spans="1:8" ht="25.15" customHeight="1">
      <c r="A404" s="188" t="s">
        <v>854</v>
      </c>
      <c r="B404" s="183">
        <v>0</v>
      </c>
      <c r="C404" s="183">
        <v>0</v>
      </c>
      <c r="D404" s="183">
        <v>0</v>
      </c>
      <c r="E404" s="183">
        <v>0</v>
      </c>
      <c r="F404" s="267">
        <v>15000</v>
      </c>
      <c r="G404" s="335">
        <v>100</v>
      </c>
      <c r="H404" s="183">
        <v>30000</v>
      </c>
    </row>
    <row r="405" spans="1:8" ht="25.15" customHeight="1">
      <c r="A405" s="254" t="s">
        <v>1525</v>
      </c>
      <c r="B405" s="183">
        <v>0</v>
      </c>
      <c r="C405" s="183">
        <v>0</v>
      </c>
      <c r="D405" s="183">
        <v>0</v>
      </c>
      <c r="E405" s="183">
        <v>5000</v>
      </c>
      <c r="F405" s="282">
        <v>5000</v>
      </c>
      <c r="G405" s="335">
        <f>SUM(H405-E405)*100/E405</f>
        <v>0</v>
      </c>
      <c r="H405" s="282">
        <v>5000</v>
      </c>
    </row>
    <row r="406" spans="1:8" ht="25.15" customHeight="1">
      <c r="A406" s="254" t="s">
        <v>1526</v>
      </c>
      <c r="B406" s="193">
        <v>0</v>
      </c>
      <c r="C406" s="183">
        <v>10300</v>
      </c>
      <c r="D406" s="183">
        <v>1750</v>
      </c>
      <c r="E406" s="193">
        <v>0</v>
      </c>
      <c r="F406" s="267">
        <v>50000</v>
      </c>
      <c r="G406" s="335">
        <v>100</v>
      </c>
      <c r="H406" s="183">
        <v>10000</v>
      </c>
    </row>
    <row r="407" spans="1:8">
      <c r="A407" s="254" t="s">
        <v>1527</v>
      </c>
      <c r="B407" s="193">
        <v>0</v>
      </c>
      <c r="C407" s="183">
        <v>5000</v>
      </c>
      <c r="D407" s="193">
        <v>0</v>
      </c>
      <c r="E407" s="183">
        <v>0</v>
      </c>
      <c r="F407" s="267">
        <v>10000</v>
      </c>
      <c r="G407" s="335">
        <v>100</v>
      </c>
      <c r="H407" s="183">
        <v>10000</v>
      </c>
    </row>
    <row r="408" spans="1:8" ht="42">
      <c r="A408" s="254" t="s">
        <v>632</v>
      </c>
      <c r="B408" s="287">
        <v>0</v>
      </c>
      <c r="C408" s="287">
        <v>0</v>
      </c>
      <c r="D408" s="287">
        <v>0</v>
      </c>
      <c r="E408" s="282">
        <v>0</v>
      </c>
      <c r="F408" s="286">
        <v>20000</v>
      </c>
      <c r="G408" s="335">
        <v>100</v>
      </c>
      <c r="H408" s="282">
        <v>25000</v>
      </c>
    </row>
    <row r="409" spans="1:8">
      <c r="A409" s="254" t="s">
        <v>1528</v>
      </c>
      <c r="B409" s="193">
        <v>0</v>
      </c>
      <c r="C409" s="183"/>
      <c r="D409" s="183">
        <v>120546</v>
      </c>
      <c r="E409" s="183">
        <v>0</v>
      </c>
      <c r="F409" s="267">
        <v>100000</v>
      </c>
      <c r="G409" s="335">
        <v>100</v>
      </c>
      <c r="H409" s="183">
        <v>100000</v>
      </c>
    </row>
    <row r="410" spans="1:8" ht="42">
      <c r="A410" s="180" t="s">
        <v>272</v>
      </c>
      <c r="B410" s="287">
        <v>0</v>
      </c>
      <c r="C410" s="282">
        <v>0</v>
      </c>
      <c r="D410" s="282">
        <v>50000</v>
      </c>
      <c r="E410" s="282">
        <v>0</v>
      </c>
      <c r="F410" s="286">
        <v>10000</v>
      </c>
      <c r="G410" s="335">
        <v>100</v>
      </c>
      <c r="H410" s="282">
        <v>10000</v>
      </c>
    </row>
    <row r="411" spans="1:8">
      <c r="A411" s="103" t="s">
        <v>1529</v>
      </c>
      <c r="B411" s="193">
        <v>0</v>
      </c>
      <c r="C411" s="183"/>
      <c r="D411" s="183">
        <v>20000</v>
      </c>
      <c r="E411" s="183">
        <v>0</v>
      </c>
      <c r="F411" s="267">
        <v>20000</v>
      </c>
      <c r="G411" s="335">
        <v>100</v>
      </c>
      <c r="H411" s="183">
        <v>10000</v>
      </c>
    </row>
    <row r="412" spans="1:8" ht="44.25">
      <c r="A412" s="258" t="s">
        <v>273</v>
      </c>
      <c r="B412" s="287">
        <v>0</v>
      </c>
      <c r="C412" s="287">
        <v>0</v>
      </c>
      <c r="D412" s="287">
        <v>0</v>
      </c>
      <c r="E412" s="287">
        <v>0</v>
      </c>
      <c r="F412" s="286">
        <v>0</v>
      </c>
      <c r="G412" s="335">
        <v>100</v>
      </c>
      <c r="H412" s="282">
        <v>30000</v>
      </c>
    </row>
    <row r="413" spans="1:8">
      <c r="A413" s="215" t="s">
        <v>834</v>
      </c>
      <c r="B413" s="193">
        <f>SUM(B398:B412)</f>
        <v>75000</v>
      </c>
      <c r="C413" s="193">
        <f>SUM(C398:C412)</f>
        <v>28121</v>
      </c>
      <c r="D413" s="193">
        <f>SUM(D398:D412)</f>
        <v>261771</v>
      </c>
      <c r="E413" s="193">
        <f>SUM(E398:E412)</f>
        <v>79500</v>
      </c>
      <c r="F413" s="193">
        <f>SUM(F398:F412)</f>
        <v>435000</v>
      </c>
      <c r="G413" s="193"/>
      <c r="H413" s="193">
        <f>SUM(H398:H412)</f>
        <v>314600</v>
      </c>
    </row>
    <row r="414" spans="1:8">
      <c r="A414" s="215" t="s">
        <v>1501</v>
      </c>
      <c r="B414" s="193">
        <f t="shared" ref="B414:F415" si="11">SUM(B413)</f>
        <v>75000</v>
      </c>
      <c r="C414" s="193">
        <f t="shared" si="11"/>
        <v>28121</v>
      </c>
      <c r="D414" s="193">
        <f t="shared" si="11"/>
        <v>261771</v>
      </c>
      <c r="E414" s="193">
        <f t="shared" si="11"/>
        <v>79500</v>
      </c>
      <c r="F414" s="193">
        <f t="shared" si="11"/>
        <v>435000</v>
      </c>
      <c r="G414" s="193"/>
      <c r="H414" s="193">
        <f>SUM(H413)</f>
        <v>314600</v>
      </c>
    </row>
    <row r="415" spans="1:8">
      <c r="A415" s="215" t="s">
        <v>1194</v>
      </c>
      <c r="B415" s="193">
        <f t="shared" si="11"/>
        <v>75000</v>
      </c>
      <c r="C415" s="193">
        <f t="shared" si="11"/>
        <v>28121</v>
      </c>
      <c r="D415" s="193">
        <f t="shared" si="11"/>
        <v>261771</v>
      </c>
      <c r="E415" s="193">
        <f t="shared" si="11"/>
        <v>79500</v>
      </c>
      <c r="F415" s="193">
        <f t="shared" si="11"/>
        <v>435000</v>
      </c>
      <c r="G415" s="193"/>
      <c r="H415" s="193">
        <f>SUM(H414)</f>
        <v>314600</v>
      </c>
    </row>
    <row r="416" spans="1:8">
      <c r="A416" s="179" t="s">
        <v>85</v>
      </c>
      <c r="B416" s="106"/>
      <c r="C416" s="139"/>
      <c r="D416" s="139"/>
      <c r="E416" s="139"/>
      <c r="F416" s="267"/>
      <c r="G416" s="183"/>
      <c r="H416" s="183"/>
    </row>
    <row r="417" spans="1:8">
      <c r="A417" s="179" t="s">
        <v>86</v>
      </c>
      <c r="B417" s="106"/>
      <c r="C417" s="139"/>
      <c r="D417" s="139"/>
      <c r="E417" s="139"/>
      <c r="F417" s="267"/>
      <c r="G417" s="183"/>
      <c r="H417" s="183"/>
    </row>
    <row r="418" spans="1:8">
      <c r="A418" s="103" t="s">
        <v>87</v>
      </c>
      <c r="B418" s="183"/>
      <c r="C418" s="223"/>
      <c r="D418" s="223"/>
      <c r="E418" s="223"/>
      <c r="F418" s="193"/>
      <c r="G418" s="183"/>
      <c r="H418" s="183"/>
    </row>
    <row r="419" spans="1:8">
      <c r="A419" s="103" t="s">
        <v>264</v>
      </c>
      <c r="B419" s="183">
        <v>0</v>
      </c>
      <c r="C419" s="183">
        <v>0</v>
      </c>
      <c r="D419" s="183">
        <v>0</v>
      </c>
      <c r="E419" s="183">
        <v>0</v>
      </c>
      <c r="F419" s="183">
        <v>0</v>
      </c>
      <c r="G419" s="335">
        <v>100</v>
      </c>
      <c r="H419" s="183">
        <v>10800</v>
      </c>
    </row>
    <row r="420" spans="1:8">
      <c r="A420" s="215" t="s">
        <v>1189</v>
      </c>
      <c r="B420" s="193">
        <f t="shared" ref="B420:F421" si="12">SUM(B419)</f>
        <v>0</v>
      </c>
      <c r="C420" s="193">
        <f t="shared" si="12"/>
        <v>0</v>
      </c>
      <c r="D420" s="193">
        <f t="shared" si="12"/>
        <v>0</v>
      </c>
      <c r="E420" s="193">
        <f t="shared" si="12"/>
        <v>0</v>
      </c>
      <c r="F420" s="193">
        <f t="shared" si="12"/>
        <v>0</v>
      </c>
      <c r="G420" s="193"/>
      <c r="H420" s="193">
        <f>SUM(H419)</f>
        <v>10800</v>
      </c>
    </row>
    <row r="421" spans="1:8">
      <c r="A421" s="182" t="s">
        <v>1193</v>
      </c>
      <c r="B421" s="193">
        <f t="shared" si="12"/>
        <v>0</v>
      </c>
      <c r="C421" s="193">
        <f t="shared" si="12"/>
        <v>0</v>
      </c>
      <c r="D421" s="193">
        <f t="shared" si="12"/>
        <v>0</v>
      </c>
      <c r="E421" s="193">
        <f t="shared" si="12"/>
        <v>0</v>
      </c>
      <c r="F421" s="193">
        <f t="shared" si="12"/>
        <v>0</v>
      </c>
      <c r="G421" s="193"/>
      <c r="H421" s="193">
        <f>SUM(H420)</f>
        <v>10800</v>
      </c>
    </row>
    <row r="422" spans="1:8" ht="24" customHeight="1">
      <c r="A422" s="106" t="s">
        <v>237</v>
      </c>
      <c r="B422" s="262"/>
      <c r="C422" s="262"/>
      <c r="D422" s="262"/>
      <c r="E422" s="262"/>
      <c r="F422" s="262"/>
      <c r="G422" s="263"/>
      <c r="H422" s="262"/>
    </row>
    <row r="423" spans="1:8" ht="24" customHeight="1">
      <c r="A423" s="106" t="s">
        <v>396</v>
      </c>
      <c r="B423" s="262"/>
      <c r="C423" s="262"/>
      <c r="D423" s="262"/>
      <c r="E423" s="262"/>
      <c r="F423" s="262"/>
      <c r="G423" s="263"/>
      <c r="H423" s="262"/>
    </row>
    <row r="424" spans="1:8" ht="24" customHeight="1">
      <c r="A424" s="188" t="s">
        <v>1770</v>
      </c>
      <c r="B424" s="262"/>
      <c r="C424" s="262"/>
      <c r="D424" s="262"/>
      <c r="E424" s="262"/>
      <c r="F424" s="262"/>
      <c r="G424" s="263"/>
      <c r="H424" s="262"/>
    </row>
    <row r="425" spans="1:8" ht="24" customHeight="1">
      <c r="A425" s="188" t="s">
        <v>1771</v>
      </c>
      <c r="B425" s="262">
        <v>0</v>
      </c>
      <c r="C425" s="262">
        <v>0</v>
      </c>
      <c r="D425" s="262">
        <v>0</v>
      </c>
      <c r="E425" s="262">
        <v>0</v>
      </c>
      <c r="F425" s="262">
        <v>0</v>
      </c>
      <c r="G425" s="367">
        <v>100</v>
      </c>
      <c r="H425" s="325">
        <v>185000</v>
      </c>
    </row>
    <row r="426" spans="1:8" ht="24" customHeight="1">
      <c r="A426" s="182" t="s">
        <v>1557</v>
      </c>
      <c r="B426" s="262">
        <f t="shared" ref="B426:F427" si="13">SUM(B425)</f>
        <v>0</v>
      </c>
      <c r="C426" s="262">
        <f t="shared" si="13"/>
        <v>0</v>
      </c>
      <c r="D426" s="262">
        <f t="shared" si="13"/>
        <v>0</v>
      </c>
      <c r="E426" s="262">
        <f t="shared" si="13"/>
        <v>0</v>
      </c>
      <c r="F426" s="262">
        <f t="shared" si="13"/>
        <v>0</v>
      </c>
      <c r="G426" s="263"/>
      <c r="H426" s="262">
        <f>SUM(H425)</f>
        <v>185000</v>
      </c>
    </row>
    <row r="427" spans="1:8" ht="24" customHeight="1">
      <c r="A427" s="182" t="s">
        <v>1195</v>
      </c>
      <c r="B427" s="262">
        <f t="shared" si="13"/>
        <v>0</v>
      </c>
      <c r="C427" s="262">
        <f t="shared" si="13"/>
        <v>0</v>
      </c>
      <c r="D427" s="262">
        <f t="shared" si="13"/>
        <v>0</v>
      </c>
      <c r="E427" s="262">
        <f t="shared" si="13"/>
        <v>0</v>
      </c>
      <c r="F427" s="262">
        <f t="shared" si="13"/>
        <v>0</v>
      </c>
      <c r="G427" s="263"/>
      <c r="H427" s="262">
        <f>SUM(H426)</f>
        <v>185000</v>
      </c>
    </row>
    <row r="428" spans="1:8" ht="24" customHeight="1">
      <c r="A428" s="215" t="s">
        <v>89</v>
      </c>
      <c r="B428" s="193">
        <f>SUM(B415,B421,B427)</f>
        <v>75000</v>
      </c>
      <c r="C428" s="193">
        <f>SUM(C415,C421,C427)</f>
        <v>28121</v>
      </c>
      <c r="D428" s="193">
        <f>SUM(D415,D421,D427)</f>
        <v>261771</v>
      </c>
      <c r="E428" s="193">
        <f>SUM(E415,E421,E427)</f>
        <v>79500</v>
      </c>
      <c r="F428" s="193">
        <f>SUM(F415,F421,F427)</f>
        <v>435000</v>
      </c>
      <c r="G428" s="193"/>
      <c r="H428" s="193">
        <f>SUM(H415,H421,H427)</f>
        <v>510400</v>
      </c>
    </row>
    <row r="429" spans="1:8" ht="24" customHeight="1">
      <c r="A429" s="215" t="s">
        <v>90</v>
      </c>
      <c r="B429" s="193">
        <f>SUM(B428)</f>
        <v>75000</v>
      </c>
      <c r="C429" s="193">
        <f>SUM(C428)</f>
        <v>28121</v>
      </c>
      <c r="D429" s="193">
        <f>SUM(D428)</f>
        <v>261771</v>
      </c>
      <c r="E429" s="193">
        <f>SUM(E428)</f>
        <v>79500</v>
      </c>
      <c r="F429" s="193">
        <f>SUM(F428)</f>
        <v>435000</v>
      </c>
      <c r="G429" s="193"/>
      <c r="H429" s="193">
        <f>SUM(H428)</f>
        <v>510400</v>
      </c>
    </row>
    <row r="430" spans="1:8" ht="24" customHeight="1">
      <c r="A430" s="106" t="s">
        <v>136</v>
      </c>
      <c r="B430" s="183"/>
      <c r="C430" s="223"/>
      <c r="D430" s="223"/>
      <c r="E430" s="223"/>
      <c r="F430" s="223"/>
      <c r="G430" s="183"/>
      <c r="H430" s="183"/>
    </row>
    <row r="431" spans="1:8" ht="24" customHeight="1">
      <c r="A431" s="106" t="s">
        <v>137</v>
      </c>
      <c r="B431" s="183"/>
      <c r="C431" s="223"/>
      <c r="D431" s="223"/>
      <c r="E431" s="223"/>
      <c r="F431" s="223"/>
      <c r="G431" s="183"/>
      <c r="H431" s="183"/>
    </row>
    <row r="432" spans="1:8" ht="24" customHeight="1">
      <c r="A432" s="106" t="s">
        <v>956</v>
      </c>
      <c r="B432" s="183"/>
      <c r="C432" s="223"/>
      <c r="D432" s="223"/>
      <c r="E432" s="223"/>
      <c r="F432" s="223"/>
      <c r="G432" s="183"/>
      <c r="H432" s="183"/>
    </row>
    <row r="433" spans="1:8" ht="24" customHeight="1">
      <c r="A433" s="106" t="s">
        <v>714</v>
      </c>
      <c r="B433" s="183"/>
      <c r="C433" s="223"/>
      <c r="D433" s="223"/>
      <c r="E433" s="223"/>
      <c r="F433" s="223"/>
      <c r="G433" s="183"/>
      <c r="H433" s="183"/>
    </row>
    <row r="434" spans="1:8" ht="24" customHeight="1">
      <c r="A434" s="106" t="s">
        <v>716</v>
      </c>
      <c r="B434" s="183"/>
      <c r="C434" s="223"/>
      <c r="D434" s="223"/>
      <c r="E434" s="223"/>
      <c r="F434" s="223"/>
      <c r="G434" s="183"/>
      <c r="H434" s="183"/>
    </row>
    <row r="435" spans="1:8" ht="48" customHeight="1">
      <c r="A435" s="258" t="s">
        <v>1752</v>
      </c>
      <c r="B435" s="106"/>
      <c r="C435" s="283"/>
      <c r="D435" s="283"/>
      <c r="E435" s="283"/>
      <c r="F435" s="283"/>
      <c r="G435" s="282"/>
      <c r="H435" s="282"/>
    </row>
    <row r="436" spans="1:8" ht="24" customHeight="1">
      <c r="A436" s="103" t="s">
        <v>324</v>
      </c>
      <c r="B436" s="183">
        <v>0</v>
      </c>
      <c r="C436" s="183">
        <v>0</v>
      </c>
      <c r="D436" s="183">
        <v>69525</v>
      </c>
      <c r="E436" s="183">
        <v>68220</v>
      </c>
      <c r="F436" s="183">
        <v>70000</v>
      </c>
      <c r="G436" s="335">
        <f>SUM(H436-E436)*100/E436</f>
        <v>2.6092055115801815</v>
      </c>
      <c r="H436" s="183">
        <v>70000</v>
      </c>
    </row>
    <row r="437" spans="1:8" ht="24" customHeight="1">
      <c r="A437" s="103" t="s">
        <v>325</v>
      </c>
      <c r="B437" s="183">
        <v>0</v>
      </c>
      <c r="C437" s="183">
        <v>0</v>
      </c>
      <c r="D437" s="183">
        <v>0</v>
      </c>
      <c r="E437" s="183">
        <v>0</v>
      </c>
      <c r="F437" s="183">
        <v>0</v>
      </c>
      <c r="G437" s="335">
        <v>100</v>
      </c>
      <c r="H437" s="183">
        <v>20000</v>
      </c>
    </row>
    <row r="438" spans="1:8">
      <c r="A438" s="103" t="s">
        <v>326</v>
      </c>
      <c r="B438" s="183">
        <v>0</v>
      </c>
      <c r="C438" s="183">
        <v>55000</v>
      </c>
      <c r="D438" s="183">
        <v>547440</v>
      </c>
      <c r="E438" s="183">
        <v>54070</v>
      </c>
      <c r="F438" s="183">
        <v>55000</v>
      </c>
      <c r="G438" s="335">
        <f>SUM(H438-E438)*100/E438</f>
        <v>1.7199926021823562</v>
      </c>
      <c r="H438" s="183">
        <v>55000</v>
      </c>
    </row>
    <row r="439" spans="1:8">
      <c r="A439" s="103" t="s">
        <v>327</v>
      </c>
      <c r="B439" s="183">
        <v>0</v>
      </c>
      <c r="C439" s="183">
        <v>0</v>
      </c>
      <c r="D439" s="183">
        <v>0</v>
      </c>
      <c r="E439" s="183">
        <v>11800</v>
      </c>
      <c r="F439" s="183">
        <v>40000</v>
      </c>
      <c r="G439" s="335">
        <f>SUM(H439-E439)*100/E439</f>
        <v>69.491525423728817</v>
      </c>
      <c r="H439" s="183">
        <v>20000</v>
      </c>
    </row>
    <row r="440" spans="1:8">
      <c r="A440" s="103" t="s">
        <v>328</v>
      </c>
      <c r="B440" s="183">
        <v>0</v>
      </c>
      <c r="C440" s="183">
        <v>50000</v>
      </c>
      <c r="D440" s="183">
        <v>64424</v>
      </c>
      <c r="E440" s="183">
        <v>0</v>
      </c>
      <c r="F440" s="183">
        <v>50000</v>
      </c>
      <c r="G440" s="335">
        <v>100</v>
      </c>
      <c r="H440" s="183">
        <v>60000</v>
      </c>
    </row>
    <row r="441" spans="1:8">
      <c r="A441" s="103" t="s">
        <v>329</v>
      </c>
      <c r="B441" s="183">
        <v>0</v>
      </c>
      <c r="C441" s="183">
        <v>0</v>
      </c>
      <c r="D441" s="183">
        <v>0</v>
      </c>
      <c r="E441" s="183">
        <v>0</v>
      </c>
      <c r="F441" s="183">
        <v>0</v>
      </c>
      <c r="G441" s="335">
        <v>100</v>
      </c>
      <c r="H441" s="183">
        <v>30000</v>
      </c>
    </row>
    <row r="442" spans="1:8">
      <c r="A442" s="103" t="s">
        <v>330</v>
      </c>
      <c r="B442" s="183">
        <v>0</v>
      </c>
      <c r="C442" s="183">
        <v>0</v>
      </c>
      <c r="D442" s="183">
        <v>0</v>
      </c>
      <c r="E442" s="183">
        <v>0</v>
      </c>
      <c r="F442" s="183">
        <v>50000</v>
      </c>
      <c r="G442" s="335">
        <v>100</v>
      </c>
      <c r="H442" s="183">
        <v>10000</v>
      </c>
    </row>
    <row r="443" spans="1:8">
      <c r="A443" s="264" t="s">
        <v>331</v>
      </c>
      <c r="B443" s="325">
        <v>0</v>
      </c>
      <c r="C443" s="325">
        <v>95000</v>
      </c>
      <c r="D443" s="325">
        <v>68750</v>
      </c>
      <c r="E443" s="262">
        <v>0</v>
      </c>
      <c r="F443" s="325">
        <v>95000</v>
      </c>
      <c r="G443" s="335">
        <v>100</v>
      </c>
      <c r="H443" s="325">
        <v>95000</v>
      </c>
    </row>
    <row r="444" spans="1:8">
      <c r="A444" s="264" t="s">
        <v>332</v>
      </c>
      <c r="B444" s="325">
        <v>0</v>
      </c>
      <c r="C444" s="325">
        <v>82000</v>
      </c>
      <c r="D444" s="325">
        <v>54500</v>
      </c>
      <c r="E444" s="325">
        <v>64370</v>
      </c>
      <c r="F444" s="325">
        <v>65000</v>
      </c>
      <c r="G444" s="335">
        <f>SUM(H444-E444)*100/E444</f>
        <v>0.97871679353736207</v>
      </c>
      <c r="H444" s="325">
        <v>65000</v>
      </c>
    </row>
    <row r="445" spans="1:8" ht="42">
      <c r="A445" s="324" t="s">
        <v>323</v>
      </c>
      <c r="B445" s="282">
        <v>0</v>
      </c>
      <c r="C445" s="282">
        <v>11640</v>
      </c>
      <c r="D445" s="282">
        <v>20300</v>
      </c>
      <c r="E445" s="282">
        <v>0</v>
      </c>
      <c r="F445" s="282">
        <v>30000</v>
      </c>
      <c r="G445" s="335">
        <v>100</v>
      </c>
      <c r="H445" s="282">
        <v>30000</v>
      </c>
    </row>
    <row r="446" spans="1:8">
      <c r="A446" s="103" t="s">
        <v>322</v>
      </c>
      <c r="B446" s="183">
        <v>0</v>
      </c>
      <c r="C446" s="183">
        <v>0</v>
      </c>
      <c r="D446" s="183">
        <v>0</v>
      </c>
      <c r="E446" s="183">
        <v>0</v>
      </c>
      <c r="F446" s="183">
        <v>0</v>
      </c>
      <c r="G446" s="335">
        <v>100</v>
      </c>
      <c r="H446" s="183">
        <v>30000</v>
      </c>
    </row>
    <row r="447" spans="1:8">
      <c r="A447" s="264" t="s">
        <v>333</v>
      </c>
      <c r="B447" s="325">
        <v>0</v>
      </c>
      <c r="C447" s="325">
        <v>0</v>
      </c>
      <c r="D447" s="325">
        <v>5000</v>
      </c>
      <c r="E447" s="325">
        <v>5000</v>
      </c>
      <c r="F447" s="325">
        <v>7000</v>
      </c>
      <c r="G447" s="335">
        <f>SUM(H447-E447)*100/E447</f>
        <v>300</v>
      </c>
      <c r="H447" s="325">
        <v>20000</v>
      </c>
    </row>
    <row r="448" spans="1:8">
      <c r="A448" s="182" t="s">
        <v>1509</v>
      </c>
      <c r="B448" s="262">
        <f>SUM(B436:B447)</f>
        <v>0</v>
      </c>
      <c r="C448" s="262">
        <f>SUM(C436:C447)</f>
        <v>293640</v>
      </c>
      <c r="D448" s="262">
        <f>SUM(D436:D447)</f>
        <v>829939</v>
      </c>
      <c r="E448" s="262">
        <f>SUM(E436:E447)</f>
        <v>203460</v>
      </c>
      <c r="F448" s="262">
        <f>SUM(F436:F447)</f>
        <v>462000</v>
      </c>
      <c r="G448" s="263"/>
      <c r="H448" s="262">
        <f>SUM(H436:H447)</f>
        <v>505000</v>
      </c>
    </row>
    <row r="449" spans="1:8">
      <c r="A449" s="182" t="s">
        <v>1510</v>
      </c>
      <c r="B449" s="262">
        <f t="shared" ref="B449:F450" si="14">SUM(B448)</f>
        <v>0</v>
      </c>
      <c r="C449" s="262">
        <f t="shared" si="14"/>
        <v>293640</v>
      </c>
      <c r="D449" s="262">
        <f t="shared" si="14"/>
        <v>829939</v>
      </c>
      <c r="E449" s="262">
        <f>SUM(E448)</f>
        <v>203460</v>
      </c>
      <c r="F449" s="262">
        <f t="shared" si="14"/>
        <v>462000</v>
      </c>
      <c r="G449" s="263"/>
      <c r="H449" s="262">
        <f>SUM(H448)</f>
        <v>505000</v>
      </c>
    </row>
    <row r="450" spans="1:8">
      <c r="A450" s="182" t="s">
        <v>1194</v>
      </c>
      <c r="B450" s="262">
        <f t="shared" si="14"/>
        <v>0</v>
      </c>
      <c r="C450" s="262">
        <f t="shared" si="14"/>
        <v>293640</v>
      </c>
      <c r="D450" s="262">
        <f t="shared" si="14"/>
        <v>829939</v>
      </c>
      <c r="E450" s="262">
        <f>SUM(E449)</f>
        <v>203460</v>
      </c>
      <c r="F450" s="262">
        <f t="shared" si="14"/>
        <v>462000</v>
      </c>
      <c r="G450" s="263"/>
      <c r="H450" s="262">
        <f>SUM(H449)</f>
        <v>505000</v>
      </c>
    </row>
    <row r="451" spans="1:8">
      <c r="A451" s="106" t="s">
        <v>334</v>
      </c>
      <c r="B451" s="262"/>
      <c r="C451" s="262"/>
      <c r="D451" s="262"/>
      <c r="E451" s="262"/>
      <c r="F451" s="262"/>
      <c r="G451" s="263"/>
      <c r="H451" s="325"/>
    </row>
    <row r="452" spans="1:8">
      <c r="A452" s="106" t="s">
        <v>335</v>
      </c>
      <c r="B452" s="262"/>
      <c r="C452" s="262"/>
      <c r="D452" s="262"/>
      <c r="E452" s="262"/>
      <c r="F452" s="262"/>
      <c r="G452" s="263"/>
      <c r="H452" s="325"/>
    </row>
    <row r="453" spans="1:8">
      <c r="A453" s="264" t="s">
        <v>336</v>
      </c>
      <c r="B453" s="262"/>
      <c r="C453" s="262"/>
      <c r="D453" s="262"/>
      <c r="E453" s="262"/>
      <c r="F453" s="262"/>
      <c r="G453" s="263"/>
      <c r="H453" s="325"/>
    </row>
    <row r="454" spans="1:8">
      <c r="A454" s="326" t="s">
        <v>338</v>
      </c>
      <c r="B454" s="262">
        <v>0</v>
      </c>
      <c r="C454" s="325">
        <v>10000</v>
      </c>
      <c r="D454" s="325">
        <v>10000</v>
      </c>
      <c r="E454" s="325">
        <v>10000</v>
      </c>
      <c r="F454" s="325">
        <v>35000</v>
      </c>
      <c r="G454" s="335">
        <f>SUM(H454-E454)*100/E454</f>
        <v>0</v>
      </c>
      <c r="H454" s="325">
        <v>10000</v>
      </c>
    </row>
    <row r="455" spans="1:8" ht="42">
      <c r="A455" s="326" t="s">
        <v>337</v>
      </c>
      <c r="B455" s="262">
        <v>0</v>
      </c>
      <c r="C455" s="262">
        <v>0</v>
      </c>
      <c r="D455" s="262">
        <v>0</v>
      </c>
      <c r="E455" s="325">
        <v>15000</v>
      </c>
      <c r="F455" s="325">
        <v>15000</v>
      </c>
      <c r="G455" s="335">
        <f>SUM(H455-E455)*100/E455</f>
        <v>0</v>
      </c>
      <c r="H455" s="325">
        <v>15000</v>
      </c>
    </row>
    <row r="456" spans="1:8">
      <c r="A456" s="326" t="s">
        <v>397</v>
      </c>
      <c r="B456" s="262"/>
      <c r="C456" s="262"/>
      <c r="D456" s="262"/>
      <c r="E456" s="262"/>
      <c r="F456" s="325"/>
      <c r="G456" s="263"/>
      <c r="H456" s="325"/>
    </row>
    <row r="457" spans="1:8">
      <c r="A457" s="326" t="s">
        <v>398</v>
      </c>
      <c r="B457" s="262">
        <v>0</v>
      </c>
      <c r="C457" s="325">
        <v>20000</v>
      </c>
      <c r="D457" s="325">
        <v>20000</v>
      </c>
      <c r="E457" s="325">
        <v>20000</v>
      </c>
      <c r="F457" s="325">
        <v>20000</v>
      </c>
      <c r="G457" s="335">
        <f>SUM(H457-E457)*100/E457</f>
        <v>0</v>
      </c>
      <c r="H457" s="325">
        <v>20000</v>
      </c>
    </row>
    <row r="458" spans="1:8">
      <c r="A458" s="326" t="s">
        <v>399</v>
      </c>
      <c r="B458" s="262">
        <v>0</v>
      </c>
      <c r="C458" s="325">
        <v>18000</v>
      </c>
      <c r="D458" s="325">
        <v>9000</v>
      </c>
      <c r="E458" s="325">
        <v>3000</v>
      </c>
      <c r="F458" s="325">
        <v>18000</v>
      </c>
      <c r="G458" s="335">
        <f>SUM(H458-E458)*100/E458</f>
        <v>500</v>
      </c>
      <c r="H458" s="325">
        <v>18000</v>
      </c>
    </row>
    <row r="459" spans="1:8">
      <c r="A459" s="326" t="s">
        <v>400</v>
      </c>
      <c r="B459" s="262">
        <v>0</v>
      </c>
      <c r="C459" s="325">
        <v>25000</v>
      </c>
      <c r="D459" s="325">
        <v>25000</v>
      </c>
      <c r="E459" s="325">
        <v>25000</v>
      </c>
      <c r="F459" s="325">
        <v>25000</v>
      </c>
      <c r="G459" s="335">
        <f>SUM(H459-E459)*100/E459</f>
        <v>0</v>
      </c>
      <c r="H459" s="325">
        <v>25000</v>
      </c>
    </row>
    <row r="460" spans="1:8">
      <c r="A460" s="326" t="s">
        <v>401</v>
      </c>
      <c r="B460" s="262">
        <v>0</v>
      </c>
      <c r="C460" s="325">
        <v>35000</v>
      </c>
      <c r="D460" s="325">
        <v>15000</v>
      </c>
      <c r="E460" s="325">
        <v>35000</v>
      </c>
      <c r="F460" s="325">
        <v>35000</v>
      </c>
      <c r="G460" s="335">
        <f>SUM(H460-E460)*100/E460</f>
        <v>0</v>
      </c>
      <c r="H460" s="325">
        <v>35000</v>
      </c>
    </row>
    <row r="461" spans="1:8">
      <c r="A461" s="326" t="s">
        <v>402</v>
      </c>
      <c r="B461" s="262">
        <v>0</v>
      </c>
      <c r="C461" s="325">
        <v>0</v>
      </c>
      <c r="D461" s="325">
        <v>0</v>
      </c>
      <c r="E461" s="325">
        <v>4000</v>
      </c>
      <c r="F461" s="325">
        <v>8000</v>
      </c>
      <c r="G461" s="335">
        <f>SUM(H461-E461)*100/E461</f>
        <v>100</v>
      </c>
      <c r="H461" s="325">
        <v>8000</v>
      </c>
    </row>
    <row r="462" spans="1:8">
      <c r="A462" s="326" t="s">
        <v>403</v>
      </c>
      <c r="B462" s="262">
        <v>0</v>
      </c>
      <c r="C462" s="325">
        <v>10000</v>
      </c>
      <c r="D462" s="325">
        <v>10000</v>
      </c>
      <c r="E462" s="262">
        <v>0</v>
      </c>
      <c r="F462" s="325">
        <v>20000</v>
      </c>
      <c r="G462" s="335">
        <v>100</v>
      </c>
      <c r="H462" s="325">
        <v>20000</v>
      </c>
    </row>
    <row r="463" spans="1:8">
      <c r="A463" s="182" t="s">
        <v>411</v>
      </c>
      <c r="B463" s="262">
        <f>SUM(B454:B462)</f>
        <v>0</v>
      </c>
      <c r="C463" s="262">
        <f>SUM(C454:C462)</f>
        <v>118000</v>
      </c>
      <c r="D463" s="262">
        <f>SUM(D454:D462)</f>
        <v>89000</v>
      </c>
      <c r="E463" s="262">
        <f>SUM(E454:E462)</f>
        <v>112000</v>
      </c>
      <c r="F463" s="262">
        <f>SUM(F454:F462)</f>
        <v>176000</v>
      </c>
      <c r="G463" s="263"/>
      <c r="H463" s="262">
        <f>SUM(H454:H462)</f>
        <v>151000</v>
      </c>
    </row>
    <row r="464" spans="1:8">
      <c r="A464" s="182" t="s">
        <v>412</v>
      </c>
      <c r="B464" s="262">
        <f>SUM(B463)</f>
        <v>0</v>
      </c>
      <c r="C464" s="262">
        <f>SUM(C463)</f>
        <v>118000</v>
      </c>
      <c r="D464" s="262">
        <f>SUM(D463)</f>
        <v>89000</v>
      </c>
      <c r="E464" s="262">
        <f>SUM(E463)</f>
        <v>112000</v>
      </c>
      <c r="F464" s="262">
        <f>SUM(F463)</f>
        <v>176000</v>
      </c>
      <c r="G464" s="263"/>
      <c r="H464" s="262">
        <f>SUM(H463)</f>
        <v>151000</v>
      </c>
    </row>
    <row r="465" spans="1:8">
      <c r="A465" s="182" t="s">
        <v>413</v>
      </c>
      <c r="B465" s="262">
        <f>SUM(B450,B464)</f>
        <v>0</v>
      </c>
      <c r="C465" s="262">
        <f>SUM(C450,C464)</f>
        <v>411640</v>
      </c>
      <c r="D465" s="262">
        <f>SUM(D450,D464)</f>
        <v>918939</v>
      </c>
      <c r="E465" s="262">
        <f>SUM(E450,E464)</f>
        <v>315460</v>
      </c>
      <c r="F465" s="262">
        <f>SUM(F450,F464)</f>
        <v>638000</v>
      </c>
      <c r="G465" s="263"/>
      <c r="H465" s="262">
        <f>SUM(H450,H464)</f>
        <v>656000</v>
      </c>
    </row>
    <row r="466" spans="1:8">
      <c r="A466" s="106" t="s">
        <v>404</v>
      </c>
      <c r="B466" s="262"/>
      <c r="C466" s="262"/>
      <c r="D466" s="262"/>
      <c r="E466" s="262"/>
      <c r="F466" s="262"/>
      <c r="G466" s="263"/>
      <c r="H466" s="262"/>
    </row>
    <row r="467" spans="1:8">
      <c r="A467" s="106" t="s">
        <v>956</v>
      </c>
      <c r="B467" s="262"/>
      <c r="C467" s="262"/>
      <c r="D467" s="262"/>
      <c r="E467" s="262"/>
      <c r="F467" s="262"/>
      <c r="G467" s="263"/>
      <c r="H467" s="262"/>
    </row>
    <row r="468" spans="1:8">
      <c r="A468" s="106" t="s">
        <v>714</v>
      </c>
      <c r="B468" s="262"/>
      <c r="C468" s="262"/>
      <c r="D468" s="262"/>
      <c r="E468" s="262"/>
      <c r="F468" s="262"/>
      <c r="G468" s="263"/>
      <c r="H468" s="262"/>
    </row>
    <row r="469" spans="1:8">
      <c r="A469" s="106" t="s">
        <v>501</v>
      </c>
      <c r="B469" s="262"/>
      <c r="C469" s="262"/>
      <c r="D469" s="262"/>
      <c r="E469" s="262"/>
      <c r="F469" s="262"/>
      <c r="G469" s="263"/>
      <c r="H469" s="262"/>
    </row>
    <row r="470" spans="1:8" ht="42">
      <c r="A470" s="326" t="s">
        <v>405</v>
      </c>
      <c r="B470" s="262"/>
      <c r="C470" s="262"/>
      <c r="D470" s="262"/>
      <c r="E470" s="262"/>
      <c r="F470" s="262"/>
      <c r="G470" s="263"/>
      <c r="H470" s="325"/>
    </row>
    <row r="471" spans="1:8">
      <c r="A471" s="264" t="s">
        <v>406</v>
      </c>
      <c r="B471" s="325">
        <v>274778</v>
      </c>
      <c r="C471" s="325">
        <v>50000</v>
      </c>
      <c r="D471" s="325">
        <v>222386</v>
      </c>
      <c r="E471" s="325">
        <v>178830</v>
      </c>
      <c r="F471" s="325">
        <v>180000</v>
      </c>
      <c r="G471" s="335">
        <f>SUM(H471-E471)*100/E471</f>
        <v>0.65425264217413182</v>
      </c>
      <c r="H471" s="325">
        <v>180000</v>
      </c>
    </row>
    <row r="472" spans="1:8" ht="42">
      <c r="A472" s="326" t="s">
        <v>407</v>
      </c>
      <c r="B472" s="325">
        <v>170000</v>
      </c>
      <c r="C472" s="325">
        <v>270000</v>
      </c>
      <c r="D472" s="325">
        <v>265095</v>
      </c>
      <c r="E472" s="325">
        <v>20000</v>
      </c>
      <c r="F472" s="325">
        <v>250000</v>
      </c>
      <c r="G472" s="335">
        <f>SUM(H472-E472)*100/E472</f>
        <v>1150</v>
      </c>
      <c r="H472" s="325">
        <v>250000</v>
      </c>
    </row>
    <row r="473" spans="1:8">
      <c r="A473" s="264" t="s">
        <v>408</v>
      </c>
      <c r="B473" s="325">
        <v>0</v>
      </c>
      <c r="C473" s="325">
        <v>0</v>
      </c>
      <c r="D473" s="262">
        <v>0</v>
      </c>
      <c r="E473" s="262">
        <v>0</v>
      </c>
      <c r="F473" s="325">
        <v>0</v>
      </c>
      <c r="G473" s="335">
        <v>100</v>
      </c>
      <c r="H473" s="325">
        <v>30000</v>
      </c>
    </row>
    <row r="474" spans="1:8">
      <c r="A474" s="264" t="s">
        <v>409</v>
      </c>
      <c r="B474" s="325">
        <v>0</v>
      </c>
      <c r="C474" s="325">
        <v>0</v>
      </c>
      <c r="D474" s="262">
        <v>0</v>
      </c>
      <c r="E474" s="262">
        <v>0</v>
      </c>
      <c r="F474" s="325">
        <v>0</v>
      </c>
      <c r="G474" s="335">
        <v>100</v>
      </c>
      <c r="H474" s="325">
        <v>20000</v>
      </c>
    </row>
    <row r="475" spans="1:8">
      <c r="A475" s="182" t="s">
        <v>414</v>
      </c>
      <c r="B475" s="262">
        <f>SUM(B471:B474)</f>
        <v>444778</v>
      </c>
      <c r="C475" s="262">
        <f>SUM(C471:C474)</f>
        <v>320000</v>
      </c>
      <c r="D475" s="262">
        <f>SUM(D471:D474)</f>
        <v>487481</v>
      </c>
      <c r="E475" s="262">
        <f>SUM(E471:E474)</f>
        <v>198830</v>
      </c>
      <c r="F475" s="262">
        <f>SUM(F471:F474)</f>
        <v>430000</v>
      </c>
      <c r="G475" s="263"/>
      <c r="H475" s="262">
        <f>SUM(H471:H474)</f>
        <v>480000</v>
      </c>
    </row>
    <row r="476" spans="1:8">
      <c r="A476" s="288" t="s">
        <v>1507</v>
      </c>
      <c r="B476" s="262"/>
      <c r="C476" s="262"/>
      <c r="D476" s="262"/>
      <c r="E476" s="262"/>
      <c r="F476" s="262"/>
      <c r="G476" s="263"/>
      <c r="H476" s="325"/>
    </row>
    <row r="477" spans="1:8">
      <c r="A477" s="264" t="s">
        <v>410</v>
      </c>
      <c r="B477" s="262"/>
      <c r="C477" s="262"/>
      <c r="D477" s="262"/>
      <c r="E477" s="262"/>
      <c r="F477" s="262"/>
      <c r="G477" s="263"/>
      <c r="H477" s="325">
        <v>20000</v>
      </c>
    </row>
    <row r="478" spans="1:8">
      <c r="A478" s="182" t="s">
        <v>1517</v>
      </c>
      <c r="B478" s="262">
        <f>SUM(B477)</f>
        <v>0</v>
      </c>
      <c r="C478" s="262">
        <f>SUM(C477)</f>
        <v>0</v>
      </c>
      <c r="D478" s="262">
        <f>SUM(D477)</f>
        <v>0</v>
      </c>
      <c r="E478" s="262">
        <f>SUM(E477)</f>
        <v>0</v>
      </c>
      <c r="F478" s="262">
        <f>SUM(F477)</f>
        <v>0</v>
      </c>
      <c r="G478" s="263"/>
      <c r="H478" s="262">
        <f>SUM(H477)</f>
        <v>20000</v>
      </c>
    </row>
    <row r="479" spans="1:8">
      <c r="A479" s="182" t="s">
        <v>1510</v>
      </c>
      <c r="B479" s="262">
        <f>SUM(B475,B478)</f>
        <v>444778</v>
      </c>
      <c r="C479" s="262">
        <f>SUM(C475,C478)</f>
        <v>320000</v>
      </c>
      <c r="D479" s="262">
        <f>SUM(D475,D478)</f>
        <v>487481</v>
      </c>
      <c r="E479" s="262">
        <f>SUM(E475,E478)</f>
        <v>198830</v>
      </c>
      <c r="F479" s="262">
        <f>SUM(F475,F478)</f>
        <v>430000</v>
      </c>
      <c r="G479" s="263"/>
      <c r="H479" s="262">
        <f>SUM(H475,H478)</f>
        <v>500000</v>
      </c>
    </row>
    <row r="480" spans="1:8">
      <c r="A480" s="182" t="s">
        <v>1753</v>
      </c>
      <c r="B480" s="262">
        <f>SUM(B479)</f>
        <v>444778</v>
      </c>
      <c r="C480" s="262">
        <f>SUM(C479)</f>
        <v>320000</v>
      </c>
      <c r="D480" s="262">
        <f>SUM(D479)</f>
        <v>487481</v>
      </c>
      <c r="E480" s="262">
        <f>SUM(E479)</f>
        <v>198830</v>
      </c>
      <c r="F480" s="262">
        <f>SUM(F479)</f>
        <v>430000</v>
      </c>
      <c r="G480" s="263"/>
      <c r="H480" s="262">
        <f>SUM(H479)</f>
        <v>500000</v>
      </c>
    </row>
    <row r="481" spans="1:8">
      <c r="A481" s="106" t="s">
        <v>295</v>
      </c>
      <c r="B481" s="262"/>
      <c r="C481" s="262"/>
      <c r="D481" s="262"/>
      <c r="E481" s="262"/>
      <c r="F481" s="262"/>
      <c r="G481" s="263"/>
      <c r="H481" s="325">
        <v>96000</v>
      </c>
    </row>
    <row r="482" spans="1:8">
      <c r="A482" s="288" t="s">
        <v>415</v>
      </c>
      <c r="B482" s="262"/>
      <c r="C482" s="262"/>
      <c r="D482" s="262"/>
      <c r="E482" s="262"/>
      <c r="F482" s="262"/>
      <c r="G482" s="263"/>
      <c r="H482" s="325">
        <v>96000</v>
      </c>
    </row>
    <row r="483" spans="1:8">
      <c r="A483" s="264" t="s">
        <v>416</v>
      </c>
      <c r="B483" s="262"/>
      <c r="C483" s="262"/>
      <c r="D483" s="262"/>
      <c r="E483" s="262"/>
      <c r="F483" s="262"/>
      <c r="G483" s="263"/>
      <c r="H483" s="325"/>
    </row>
    <row r="484" spans="1:8">
      <c r="A484" s="264" t="s">
        <v>417</v>
      </c>
      <c r="B484" s="262">
        <v>0</v>
      </c>
      <c r="C484" s="325">
        <v>25000</v>
      </c>
      <c r="D484" s="325">
        <v>25000</v>
      </c>
      <c r="E484" s="262">
        <v>0</v>
      </c>
      <c r="F484" s="325">
        <v>25000</v>
      </c>
      <c r="G484" s="335">
        <v>100</v>
      </c>
      <c r="H484" s="325">
        <v>25000</v>
      </c>
    </row>
    <row r="485" spans="1:8" ht="42">
      <c r="A485" s="326" t="s">
        <v>1403</v>
      </c>
      <c r="B485" s="325">
        <v>20000</v>
      </c>
      <c r="C485" s="325">
        <v>20000</v>
      </c>
      <c r="D485" s="325">
        <v>20000</v>
      </c>
      <c r="E485" s="262">
        <v>0</v>
      </c>
      <c r="F485" s="325">
        <v>50000</v>
      </c>
      <c r="G485" s="335">
        <v>100</v>
      </c>
      <c r="H485" s="325">
        <v>50000</v>
      </c>
    </row>
    <row r="486" spans="1:8">
      <c r="A486" s="264" t="s">
        <v>1404</v>
      </c>
      <c r="B486" s="262"/>
      <c r="C486" s="262"/>
      <c r="D486" s="262"/>
      <c r="E486" s="262"/>
      <c r="F486" s="262"/>
      <c r="G486" s="263"/>
      <c r="H486" s="325"/>
    </row>
    <row r="487" spans="1:8">
      <c r="A487" s="264" t="s">
        <v>1405</v>
      </c>
      <c r="B487" s="262">
        <v>0</v>
      </c>
      <c r="C487" s="262">
        <v>0</v>
      </c>
      <c r="D487" s="262">
        <v>0</v>
      </c>
      <c r="E487" s="325">
        <v>14000</v>
      </c>
      <c r="F487" s="325">
        <v>21000</v>
      </c>
      <c r="G487" s="335">
        <f>SUM(H487-E487)*100/E487</f>
        <v>50</v>
      </c>
      <c r="H487" s="325">
        <v>21000</v>
      </c>
    </row>
    <row r="488" spans="1:8">
      <c r="A488" s="182" t="s">
        <v>1406</v>
      </c>
      <c r="B488" s="262">
        <f>SUM(B484,B485:B487)</f>
        <v>20000</v>
      </c>
      <c r="C488" s="262">
        <f>SUM(C484,C485:C487)</f>
        <v>45000</v>
      </c>
      <c r="D488" s="262">
        <f>SUM(D484,D485:D487)</f>
        <v>45000</v>
      </c>
      <c r="E488" s="262">
        <f>SUM(E484,E485:E487)</f>
        <v>14000</v>
      </c>
      <c r="F488" s="262">
        <f>SUM(F484,F485:F487)</f>
        <v>96000</v>
      </c>
      <c r="G488" s="263"/>
      <c r="H488" s="262">
        <f>SUM(H484,H485:H487)</f>
        <v>96000</v>
      </c>
    </row>
    <row r="489" spans="1:8">
      <c r="A489" s="182" t="s">
        <v>1407</v>
      </c>
      <c r="B489" s="262">
        <f>SUM(B488)</f>
        <v>20000</v>
      </c>
      <c r="C489" s="262">
        <f>SUM(C488)</f>
        <v>45000</v>
      </c>
      <c r="D489" s="262">
        <f>SUM(D488)</f>
        <v>45000</v>
      </c>
      <c r="E489" s="262">
        <f>SUM(E488)</f>
        <v>14000</v>
      </c>
      <c r="F489" s="262">
        <f>SUM(F488)</f>
        <v>96000</v>
      </c>
      <c r="G489" s="263"/>
      <c r="H489" s="262">
        <f>SUM(H488)</f>
        <v>96000</v>
      </c>
    </row>
    <row r="490" spans="1:8">
      <c r="A490" s="182" t="s">
        <v>1408</v>
      </c>
      <c r="B490" s="262">
        <f>SUM(B480,B489)</f>
        <v>464778</v>
      </c>
      <c r="C490" s="262">
        <f>SUM(C480,C489)</f>
        <v>365000</v>
      </c>
      <c r="D490" s="262">
        <f>SUM(D480,D489)</f>
        <v>532481</v>
      </c>
      <c r="E490" s="262">
        <f>SUM(E480,E489)</f>
        <v>212830</v>
      </c>
      <c r="F490" s="262">
        <f>SUM(F480,F489)</f>
        <v>526000</v>
      </c>
      <c r="G490" s="263"/>
      <c r="H490" s="262">
        <f>SUM(H480,H489)</f>
        <v>596000</v>
      </c>
    </row>
    <row r="491" spans="1:8">
      <c r="A491" s="182" t="s">
        <v>1409</v>
      </c>
      <c r="B491" s="262">
        <f>SUM(B465,B490)</f>
        <v>464778</v>
      </c>
      <c r="C491" s="262">
        <f>SUM(C465,C490)</f>
        <v>776640</v>
      </c>
      <c r="D491" s="262">
        <f>SUM(D465,D490)</f>
        <v>1451420</v>
      </c>
      <c r="E491" s="262">
        <f>SUM(E465,E490)</f>
        <v>528290</v>
      </c>
      <c r="F491" s="262">
        <f>SUM(F465,F490)</f>
        <v>1164000</v>
      </c>
      <c r="G491" s="263"/>
      <c r="H491" s="262">
        <f>SUM(H465,H490)</f>
        <v>1252000</v>
      </c>
    </row>
    <row r="492" spans="1:8">
      <c r="A492" s="266" t="s">
        <v>429</v>
      </c>
      <c r="B492" s="183"/>
      <c r="C492" s="223"/>
      <c r="D492" s="223"/>
      <c r="E492" s="223"/>
      <c r="F492" s="223"/>
      <c r="G492" s="183"/>
      <c r="H492" s="183"/>
    </row>
    <row r="493" spans="1:8">
      <c r="A493" s="266" t="s">
        <v>518</v>
      </c>
      <c r="B493" s="183"/>
      <c r="C493" s="223"/>
      <c r="D493" s="223"/>
      <c r="E493" s="223"/>
      <c r="F493" s="223"/>
      <c r="G493" s="183"/>
      <c r="H493" s="183"/>
    </row>
    <row r="494" spans="1:8">
      <c r="A494" s="106" t="s">
        <v>956</v>
      </c>
      <c r="B494" s="183"/>
      <c r="C494" s="223"/>
      <c r="D494" s="223"/>
      <c r="E494" s="223"/>
      <c r="F494" s="223"/>
      <c r="G494" s="183"/>
      <c r="H494" s="183"/>
    </row>
    <row r="495" spans="1:8">
      <c r="A495" s="106" t="s">
        <v>714</v>
      </c>
      <c r="B495" s="183"/>
      <c r="C495" s="223"/>
      <c r="D495" s="223"/>
      <c r="E495" s="223"/>
      <c r="F495" s="223"/>
      <c r="G495" s="183"/>
      <c r="H495" s="183"/>
    </row>
    <row r="496" spans="1:8">
      <c r="A496" s="106" t="s">
        <v>1515</v>
      </c>
      <c r="B496" s="183"/>
      <c r="C496" s="223"/>
      <c r="D496" s="223"/>
      <c r="E496" s="223"/>
      <c r="F496" s="223"/>
      <c r="G496" s="183"/>
      <c r="H496" s="183"/>
    </row>
    <row r="497" spans="1:8">
      <c r="A497" s="188" t="s">
        <v>1145</v>
      </c>
      <c r="B497" s="183"/>
      <c r="C497" s="223"/>
      <c r="D497" s="223"/>
      <c r="E497" s="223"/>
      <c r="F497" s="223"/>
      <c r="G497" s="183"/>
      <c r="H497" s="183"/>
    </row>
    <row r="498" spans="1:8">
      <c r="A498" s="188" t="s">
        <v>1146</v>
      </c>
      <c r="B498" s="183">
        <v>0</v>
      </c>
      <c r="C498" s="223">
        <v>0</v>
      </c>
      <c r="D498" s="223">
        <v>0</v>
      </c>
      <c r="E498" s="223">
        <v>0</v>
      </c>
      <c r="F498" s="183">
        <v>200000</v>
      </c>
      <c r="G498" s="335">
        <v>100</v>
      </c>
      <c r="H498" s="183">
        <v>10000</v>
      </c>
    </row>
    <row r="499" spans="1:8">
      <c r="A499" s="323" t="s">
        <v>1509</v>
      </c>
      <c r="B499" s="193">
        <f t="shared" ref="B499:F502" si="15">SUM(B498)</f>
        <v>0</v>
      </c>
      <c r="C499" s="193">
        <f t="shared" si="15"/>
        <v>0</v>
      </c>
      <c r="D499" s="193">
        <f t="shared" si="15"/>
        <v>0</v>
      </c>
      <c r="E499" s="193">
        <f t="shared" si="15"/>
        <v>0</v>
      </c>
      <c r="F499" s="193">
        <f t="shared" si="15"/>
        <v>200000</v>
      </c>
      <c r="G499" s="193"/>
      <c r="H499" s="193">
        <f>SUM(H498)</f>
        <v>10000</v>
      </c>
    </row>
    <row r="500" spans="1:8">
      <c r="A500" s="182" t="s">
        <v>1510</v>
      </c>
      <c r="B500" s="193">
        <f t="shared" si="15"/>
        <v>0</v>
      </c>
      <c r="C500" s="193">
        <f t="shared" si="15"/>
        <v>0</v>
      </c>
      <c r="D500" s="193">
        <f t="shared" si="15"/>
        <v>0</v>
      </c>
      <c r="E500" s="193">
        <f t="shared" si="15"/>
        <v>0</v>
      </c>
      <c r="F500" s="193">
        <f t="shared" si="15"/>
        <v>200000</v>
      </c>
      <c r="G500" s="193"/>
      <c r="H500" s="193">
        <f>SUM(H499)</f>
        <v>10000</v>
      </c>
    </row>
    <row r="501" spans="1:8">
      <c r="A501" s="182" t="s">
        <v>1753</v>
      </c>
      <c r="B501" s="193">
        <f t="shared" si="15"/>
        <v>0</v>
      </c>
      <c r="C501" s="193">
        <f t="shared" si="15"/>
        <v>0</v>
      </c>
      <c r="D501" s="193">
        <f t="shared" si="15"/>
        <v>0</v>
      </c>
      <c r="E501" s="193">
        <f t="shared" si="15"/>
        <v>0</v>
      </c>
      <c r="F501" s="193">
        <f t="shared" si="15"/>
        <v>200000</v>
      </c>
      <c r="G501" s="193"/>
      <c r="H501" s="193">
        <f>SUM(H500)</f>
        <v>10000</v>
      </c>
    </row>
    <row r="502" spans="1:8">
      <c r="A502" s="182" t="s">
        <v>265</v>
      </c>
      <c r="B502" s="193">
        <f t="shared" si="15"/>
        <v>0</v>
      </c>
      <c r="C502" s="193">
        <f t="shared" si="15"/>
        <v>0</v>
      </c>
      <c r="D502" s="193">
        <f t="shared" si="15"/>
        <v>0</v>
      </c>
      <c r="E502" s="193">
        <f t="shared" si="15"/>
        <v>0</v>
      </c>
      <c r="F502" s="193">
        <f t="shared" si="15"/>
        <v>200000</v>
      </c>
      <c r="G502" s="193"/>
      <c r="H502" s="193">
        <f>SUM(H501)</f>
        <v>10000</v>
      </c>
    </row>
    <row r="503" spans="1:8">
      <c r="A503" s="266" t="s">
        <v>519</v>
      </c>
      <c r="B503" s="183"/>
      <c r="C503" s="223"/>
      <c r="D503" s="223"/>
      <c r="E503" s="223"/>
      <c r="F503" s="223"/>
      <c r="G503" s="183"/>
      <c r="H503" s="183"/>
    </row>
    <row r="504" spans="1:8">
      <c r="A504" s="106" t="s">
        <v>956</v>
      </c>
      <c r="B504" s="183"/>
      <c r="C504" s="223"/>
      <c r="D504" s="223"/>
      <c r="E504" s="223"/>
      <c r="F504" s="223"/>
      <c r="G504" s="183"/>
      <c r="H504" s="183"/>
    </row>
    <row r="505" spans="1:8">
      <c r="A505" s="106" t="s">
        <v>714</v>
      </c>
      <c r="B505" s="183"/>
      <c r="C505" s="223"/>
      <c r="D505" s="223"/>
      <c r="E505" s="223"/>
      <c r="F505" s="223"/>
      <c r="G505" s="183"/>
      <c r="H505" s="183"/>
    </row>
    <row r="506" spans="1:8">
      <c r="A506" s="288" t="s">
        <v>1515</v>
      </c>
      <c r="B506" s="183"/>
      <c r="C506" s="223"/>
      <c r="D506" s="223"/>
      <c r="E506" s="223"/>
      <c r="F506" s="223"/>
      <c r="G506" s="183"/>
      <c r="H506" s="183"/>
    </row>
    <row r="507" spans="1:8">
      <c r="A507" s="188" t="s">
        <v>450</v>
      </c>
      <c r="B507" s="183"/>
      <c r="C507" s="223"/>
      <c r="D507" s="223"/>
      <c r="E507" s="223"/>
      <c r="F507" s="223"/>
      <c r="G507" s="183"/>
      <c r="H507" s="183"/>
    </row>
    <row r="508" spans="1:8">
      <c r="A508" s="188" t="s">
        <v>451</v>
      </c>
      <c r="B508" s="183">
        <v>200000</v>
      </c>
      <c r="C508" s="223">
        <v>0</v>
      </c>
      <c r="D508" s="223">
        <v>0</v>
      </c>
      <c r="E508" s="183">
        <v>81000</v>
      </c>
      <c r="F508" s="183">
        <v>100000</v>
      </c>
      <c r="G508" s="335">
        <f>SUM(H508-E508)*100/E508</f>
        <v>85.18518518518519</v>
      </c>
      <c r="H508" s="183">
        <v>150000</v>
      </c>
    </row>
    <row r="509" spans="1:8">
      <c r="A509" s="320" t="s">
        <v>1509</v>
      </c>
      <c r="B509" s="193">
        <f t="shared" ref="B509:F512" si="16">SUM(B508)</f>
        <v>200000</v>
      </c>
      <c r="C509" s="193">
        <f t="shared" si="16"/>
        <v>0</v>
      </c>
      <c r="D509" s="193">
        <f t="shared" si="16"/>
        <v>0</v>
      </c>
      <c r="E509" s="193">
        <f t="shared" si="16"/>
        <v>81000</v>
      </c>
      <c r="F509" s="193">
        <f t="shared" si="16"/>
        <v>100000</v>
      </c>
      <c r="G509" s="193"/>
      <c r="H509" s="193">
        <f>SUM(H508)</f>
        <v>150000</v>
      </c>
    </row>
    <row r="510" spans="1:8">
      <c r="A510" s="182" t="s">
        <v>1510</v>
      </c>
      <c r="B510" s="193">
        <f t="shared" si="16"/>
        <v>200000</v>
      </c>
      <c r="C510" s="193">
        <f t="shared" si="16"/>
        <v>0</v>
      </c>
      <c r="D510" s="193">
        <f t="shared" si="16"/>
        <v>0</v>
      </c>
      <c r="E510" s="193">
        <f t="shared" si="16"/>
        <v>81000</v>
      </c>
      <c r="F510" s="193">
        <f t="shared" si="16"/>
        <v>100000</v>
      </c>
      <c r="G510" s="193"/>
      <c r="H510" s="193">
        <f>SUM(H509)</f>
        <v>150000</v>
      </c>
    </row>
    <row r="511" spans="1:8">
      <c r="A511" s="182" t="s">
        <v>1194</v>
      </c>
      <c r="B511" s="193">
        <f t="shared" si="16"/>
        <v>200000</v>
      </c>
      <c r="C511" s="193">
        <f t="shared" si="16"/>
        <v>0</v>
      </c>
      <c r="D511" s="193">
        <f t="shared" si="16"/>
        <v>0</v>
      </c>
      <c r="E511" s="193">
        <f t="shared" si="16"/>
        <v>81000</v>
      </c>
      <c r="F511" s="193">
        <f t="shared" si="16"/>
        <v>100000</v>
      </c>
      <c r="G511" s="193"/>
      <c r="H511" s="193">
        <f>SUM(H510)</f>
        <v>150000</v>
      </c>
    </row>
    <row r="512" spans="1:8">
      <c r="A512" s="182" t="s">
        <v>452</v>
      </c>
      <c r="B512" s="193">
        <f t="shared" si="16"/>
        <v>200000</v>
      </c>
      <c r="C512" s="193">
        <f t="shared" si="16"/>
        <v>0</v>
      </c>
      <c r="D512" s="193">
        <f t="shared" si="16"/>
        <v>0</v>
      </c>
      <c r="E512" s="193">
        <f t="shared" si="16"/>
        <v>81000</v>
      </c>
      <c r="F512" s="193">
        <f t="shared" si="16"/>
        <v>100000</v>
      </c>
      <c r="G512" s="193"/>
      <c r="H512" s="193">
        <f>SUM(H511)</f>
        <v>150000</v>
      </c>
    </row>
    <row r="513" spans="1:8">
      <c r="A513" s="182" t="s">
        <v>453</v>
      </c>
      <c r="B513" s="193">
        <f>SUM(B502,B512)</f>
        <v>200000</v>
      </c>
      <c r="C513" s="193">
        <f>SUM(C502,C512)</f>
        <v>0</v>
      </c>
      <c r="D513" s="193">
        <f>SUM(D502,D512)</f>
        <v>0</v>
      </c>
      <c r="E513" s="193">
        <f>SUM(E502,E512)</f>
        <v>81000</v>
      </c>
      <c r="F513" s="193">
        <f>SUM(F502,F512)</f>
        <v>300000</v>
      </c>
      <c r="G513" s="193"/>
      <c r="H513" s="193">
        <f>SUM(H502,H512)</f>
        <v>160000</v>
      </c>
    </row>
    <row r="514" spans="1:8">
      <c r="A514" s="179" t="s">
        <v>1207</v>
      </c>
      <c r="B514" s="106"/>
      <c r="C514" s="139"/>
      <c r="D514" s="139"/>
      <c r="E514" s="139"/>
      <c r="F514" s="267"/>
      <c r="G514" s="183"/>
      <c r="H514" s="183"/>
    </row>
    <row r="515" spans="1:8">
      <c r="A515" s="106" t="s">
        <v>1410</v>
      </c>
      <c r="B515" s="106"/>
      <c r="C515" s="138"/>
      <c r="D515" s="138"/>
      <c r="E515" s="138"/>
      <c r="F515" s="138"/>
      <c r="G515" s="183"/>
      <c r="H515" s="183"/>
    </row>
    <row r="516" spans="1:8">
      <c r="A516" s="106" t="s">
        <v>956</v>
      </c>
      <c r="B516" s="106"/>
      <c r="C516" s="138"/>
      <c r="D516" s="138"/>
      <c r="E516" s="138"/>
      <c r="F516" s="138"/>
      <c r="G516" s="183"/>
      <c r="H516" s="183"/>
    </row>
    <row r="517" spans="1:8">
      <c r="A517" s="106" t="s">
        <v>714</v>
      </c>
      <c r="B517" s="106"/>
      <c r="C517" s="138"/>
      <c r="D517" s="138"/>
      <c r="E517" s="138"/>
      <c r="F517" s="138"/>
      <c r="G517" s="183"/>
      <c r="H517" s="183"/>
    </row>
    <row r="518" spans="1:8">
      <c r="A518" s="106" t="s">
        <v>716</v>
      </c>
      <c r="B518" s="106"/>
      <c r="C518" s="138"/>
      <c r="D518" s="138"/>
      <c r="E518" s="138"/>
      <c r="F518" s="138"/>
      <c r="G518" s="183"/>
      <c r="H518" s="183"/>
    </row>
    <row r="519" spans="1:8" ht="42">
      <c r="A519" s="254" t="s">
        <v>1534</v>
      </c>
      <c r="B519" s="106"/>
      <c r="C519" s="283"/>
      <c r="D519" s="283"/>
      <c r="E519" s="283"/>
      <c r="F519" s="283"/>
      <c r="G519" s="282"/>
      <c r="H519" s="282"/>
    </row>
    <row r="520" spans="1:8" ht="26.25" customHeight="1">
      <c r="A520" s="180" t="s">
        <v>1411</v>
      </c>
      <c r="B520" s="253">
        <v>40000</v>
      </c>
      <c r="C520" s="253">
        <v>0</v>
      </c>
      <c r="D520" s="253">
        <v>2720</v>
      </c>
      <c r="E520" s="287">
        <v>0</v>
      </c>
      <c r="F520" s="286">
        <v>5000</v>
      </c>
      <c r="G520" s="335">
        <v>100</v>
      </c>
      <c r="H520" s="282">
        <v>5000</v>
      </c>
    </row>
    <row r="521" spans="1:8">
      <c r="A521" s="103" t="s">
        <v>1535</v>
      </c>
      <c r="B521" s="265">
        <v>0</v>
      </c>
      <c r="C521" s="265"/>
      <c r="D521" s="265">
        <v>1100</v>
      </c>
      <c r="E521" s="265">
        <v>20000</v>
      </c>
      <c r="F521" s="265">
        <v>10000</v>
      </c>
      <c r="G521" s="335">
        <f>SUM(H521-E521)*100/E521</f>
        <v>-50</v>
      </c>
      <c r="H521" s="265">
        <v>10000</v>
      </c>
    </row>
    <row r="522" spans="1:8">
      <c r="A522" s="215" t="s">
        <v>1509</v>
      </c>
      <c r="B522" s="333">
        <f>SUM(B520:B521)</f>
        <v>40000</v>
      </c>
      <c r="C522" s="333">
        <f>SUM(C520:C521)</f>
        <v>0</v>
      </c>
      <c r="D522" s="333">
        <f>SUM(D520:D521)</f>
        <v>3820</v>
      </c>
      <c r="E522" s="333">
        <f>SUM(E520:E521)</f>
        <v>20000</v>
      </c>
      <c r="F522" s="333">
        <f>SUM(F520:F521)</f>
        <v>15000</v>
      </c>
      <c r="G522" s="333"/>
      <c r="H522" s="333">
        <f>SUM(H520:H521)</f>
        <v>15000</v>
      </c>
    </row>
    <row r="523" spans="1:8">
      <c r="A523" s="182" t="s">
        <v>1510</v>
      </c>
      <c r="B523" s="333">
        <f t="shared" ref="B523:F525" si="17">SUM(B522)</f>
        <v>40000</v>
      </c>
      <c r="C523" s="333">
        <f t="shared" si="17"/>
        <v>0</v>
      </c>
      <c r="D523" s="333">
        <f t="shared" si="17"/>
        <v>3820</v>
      </c>
      <c r="E523" s="333">
        <f t="shared" si="17"/>
        <v>20000</v>
      </c>
      <c r="F523" s="333">
        <f t="shared" si="17"/>
        <v>15000</v>
      </c>
      <c r="G523" s="333"/>
      <c r="H523" s="333">
        <f>SUM(H522)</f>
        <v>15000</v>
      </c>
    </row>
    <row r="524" spans="1:8">
      <c r="A524" s="215" t="s">
        <v>1753</v>
      </c>
      <c r="B524" s="333">
        <f t="shared" si="17"/>
        <v>40000</v>
      </c>
      <c r="C524" s="333">
        <f t="shared" si="17"/>
        <v>0</v>
      </c>
      <c r="D524" s="333">
        <f t="shared" si="17"/>
        <v>3820</v>
      </c>
      <c r="E524" s="333">
        <f t="shared" si="17"/>
        <v>20000</v>
      </c>
      <c r="F524" s="333">
        <f t="shared" si="17"/>
        <v>15000</v>
      </c>
      <c r="G524" s="333"/>
      <c r="H524" s="333">
        <f>SUM(H523)</f>
        <v>15000</v>
      </c>
    </row>
    <row r="525" spans="1:8">
      <c r="A525" s="215" t="s">
        <v>1532</v>
      </c>
      <c r="B525" s="333">
        <f t="shared" si="17"/>
        <v>40000</v>
      </c>
      <c r="C525" s="333">
        <f t="shared" si="17"/>
        <v>0</v>
      </c>
      <c r="D525" s="333">
        <f t="shared" si="17"/>
        <v>3820</v>
      </c>
      <c r="E525" s="333">
        <f t="shared" si="17"/>
        <v>20000</v>
      </c>
      <c r="F525" s="333">
        <f t="shared" si="17"/>
        <v>15000</v>
      </c>
      <c r="G525" s="333"/>
      <c r="H525" s="333">
        <f>SUM(H524)</f>
        <v>15000</v>
      </c>
    </row>
    <row r="526" spans="1:8">
      <c r="A526" s="288" t="s">
        <v>473</v>
      </c>
      <c r="B526" s="183"/>
      <c r="C526" s="223"/>
      <c r="D526" s="223"/>
      <c r="E526" s="223"/>
      <c r="F526" s="183"/>
      <c r="G526" s="183"/>
      <c r="H526" s="183"/>
    </row>
    <row r="527" spans="1:8">
      <c r="A527" s="179" t="s">
        <v>956</v>
      </c>
      <c r="B527" s="183"/>
      <c r="C527" s="183"/>
      <c r="D527" s="183"/>
      <c r="E527" s="183"/>
      <c r="F527" s="193"/>
      <c r="G527" s="183"/>
      <c r="H527" s="183"/>
    </row>
    <row r="528" spans="1:8">
      <c r="A528" s="106" t="s">
        <v>714</v>
      </c>
      <c r="B528" s="183"/>
      <c r="C528" s="183"/>
      <c r="D528" s="183"/>
      <c r="E528" s="183"/>
      <c r="F528" s="193"/>
      <c r="G528" s="183"/>
      <c r="H528" s="183"/>
    </row>
    <row r="529" spans="1:8">
      <c r="A529" s="179" t="s">
        <v>716</v>
      </c>
      <c r="B529" s="183"/>
      <c r="C529" s="139"/>
      <c r="D529" s="139"/>
      <c r="E529" s="139"/>
      <c r="F529" s="268"/>
      <c r="G529" s="183"/>
      <c r="H529" s="183"/>
    </row>
    <row r="530" spans="1:8" ht="44.25">
      <c r="A530" s="259" t="s">
        <v>1752</v>
      </c>
      <c r="B530" s="183"/>
      <c r="C530" s="285"/>
      <c r="D530" s="285"/>
      <c r="E530" s="285"/>
      <c r="F530" s="287"/>
      <c r="G530" s="282"/>
      <c r="H530" s="282"/>
    </row>
    <row r="531" spans="1:8" ht="42">
      <c r="A531" s="254" t="s">
        <v>240</v>
      </c>
      <c r="B531" s="282">
        <v>20000</v>
      </c>
      <c r="C531" s="335">
        <v>0</v>
      </c>
      <c r="D531" s="335">
        <v>0</v>
      </c>
      <c r="E531" s="285">
        <v>0</v>
      </c>
      <c r="F531" s="282">
        <v>5000</v>
      </c>
      <c r="G531" s="335">
        <v>100</v>
      </c>
      <c r="H531" s="282">
        <v>5000</v>
      </c>
    </row>
    <row r="532" spans="1:8">
      <c r="A532" s="254" t="s">
        <v>241</v>
      </c>
      <c r="B532" s="183"/>
      <c r="C532" s="223"/>
      <c r="D532" s="223"/>
      <c r="E532" s="223"/>
      <c r="F532" s="193"/>
      <c r="G532" s="183"/>
      <c r="H532" s="183"/>
    </row>
    <row r="533" spans="1:8">
      <c r="A533" s="254" t="s">
        <v>242</v>
      </c>
      <c r="B533" s="183">
        <v>60000</v>
      </c>
      <c r="C533" s="183">
        <v>144470</v>
      </c>
      <c r="D533" s="313">
        <v>0</v>
      </c>
      <c r="E533" s="183">
        <v>90000</v>
      </c>
      <c r="F533" s="183">
        <v>100000</v>
      </c>
      <c r="G533" s="335">
        <f>SUM(H533-E533)*100/E533</f>
        <v>11.111111111111111</v>
      </c>
      <c r="H533" s="183">
        <v>100000</v>
      </c>
    </row>
    <row r="534" spans="1:8">
      <c r="A534" s="215" t="s">
        <v>1509</v>
      </c>
      <c r="B534" s="193">
        <f>SUM(B531,B533)</f>
        <v>80000</v>
      </c>
      <c r="C534" s="193">
        <f>SUM(C531,C533)</f>
        <v>144470</v>
      </c>
      <c r="D534" s="193">
        <f>SUM(D531,D533)</f>
        <v>0</v>
      </c>
      <c r="E534" s="193">
        <f>SUM(E531,E533)</f>
        <v>90000</v>
      </c>
      <c r="F534" s="193">
        <f>SUM(F531,F533)</f>
        <v>105000</v>
      </c>
      <c r="G534" s="193"/>
      <c r="H534" s="193">
        <f>SUM(H531,H533)</f>
        <v>105000</v>
      </c>
    </row>
    <row r="535" spans="1:8">
      <c r="A535" s="182" t="s">
        <v>1510</v>
      </c>
      <c r="B535" s="193">
        <f t="shared" ref="B535:F537" si="18">SUM(B534)</f>
        <v>80000</v>
      </c>
      <c r="C535" s="193">
        <f t="shared" si="18"/>
        <v>144470</v>
      </c>
      <c r="D535" s="193">
        <f t="shared" si="18"/>
        <v>0</v>
      </c>
      <c r="E535" s="193">
        <f t="shared" si="18"/>
        <v>90000</v>
      </c>
      <c r="F535" s="193">
        <f t="shared" si="18"/>
        <v>105000</v>
      </c>
      <c r="G535" s="193"/>
      <c r="H535" s="193">
        <f>SUM(H534)</f>
        <v>105000</v>
      </c>
    </row>
    <row r="536" spans="1:8">
      <c r="A536" s="215" t="s">
        <v>1753</v>
      </c>
      <c r="B536" s="193">
        <f t="shared" si="18"/>
        <v>80000</v>
      </c>
      <c r="C536" s="193">
        <f t="shared" si="18"/>
        <v>144470</v>
      </c>
      <c r="D536" s="193">
        <f t="shared" si="18"/>
        <v>0</v>
      </c>
      <c r="E536" s="193">
        <f t="shared" si="18"/>
        <v>90000</v>
      </c>
      <c r="F536" s="193">
        <f t="shared" si="18"/>
        <v>105000</v>
      </c>
      <c r="G536" s="193"/>
      <c r="H536" s="193">
        <f>SUM(H535)</f>
        <v>105000</v>
      </c>
    </row>
    <row r="537" spans="1:8">
      <c r="A537" s="215" t="s">
        <v>1531</v>
      </c>
      <c r="B537" s="193">
        <f t="shared" si="18"/>
        <v>80000</v>
      </c>
      <c r="C537" s="193">
        <f t="shared" si="18"/>
        <v>144470</v>
      </c>
      <c r="D537" s="193">
        <f t="shared" si="18"/>
        <v>0</v>
      </c>
      <c r="E537" s="193">
        <f t="shared" si="18"/>
        <v>90000</v>
      </c>
      <c r="F537" s="193">
        <f t="shared" si="18"/>
        <v>105000</v>
      </c>
      <c r="G537" s="193"/>
      <c r="H537" s="193">
        <f>SUM(H536)</f>
        <v>105000</v>
      </c>
    </row>
    <row r="538" spans="1:8">
      <c r="A538" s="215" t="s">
        <v>1533</v>
      </c>
      <c r="B538" s="193">
        <f>SUM(B525,B537)</f>
        <v>120000</v>
      </c>
      <c r="C538" s="193">
        <f>SUM(C525,C537)</f>
        <v>144470</v>
      </c>
      <c r="D538" s="193">
        <f>SUM(D525,D537)</f>
        <v>3820</v>
      </c>
      <c r="E538" s="193">
        <f>SUM(E525,E537)</f>
        <v>110000</v>
      </c>
      <c r="F538" s="193">
        <f>SUM(F525,F537)</f>
        <v>120000</v>
      </c>
      <c r="G538" s="193"/>
      <c r="H538" s="193">
        <f>SUM(H525,H537)</f>
        <v>120000</v>
      </c>
    </row>
    <row r="539" spans="1:8">
      <c r="A539" s="106" t="s">
        <v>243</v>
      </c>
      <c r="B539" s="106"/>
      <c r="C539" s="138"/>
      <c r="D539" s="138"/>
      <c r="E539" s="138"/>
      <c r="F539" s="138"/>
      <c r="G539" s="183"/>
      <c r="H539" s="183"/>
    </row>
    <row r="540" spans="1:8">
      <c r="A540" s="288" t="s">
        <v>1694</v>
      </c>
      <c r="B540" s="106"/>
      <c r="C540" s="138"/>
      <c r="D540" s="138"/>
      <c r="E540" s="138"/>
      <c r="F540" s="138"/>
      <c r="G540" s="183"/>
      <c r="H540" s="183"/>
    </row>
    <row r="541" spans="1:8">
      <c r="A541" s="179" t="s">
        <v>891</v>
      </c>
      <c r="B541" s="106"/>
      <c r="C541" s="139"/>
      <c r="D541" s="139"/>
      <c r="E541" s="139"/>
      <c r="F541" s="138"/>
      <c r="G541" s="183"/>
      <c r="H541" s="183"/>
    </row>
    <row r="542" spans="1:8">
      <c r="A542" s="106" t="s">
        <v>244</v>
      </c>
      <c r="B542" s="106"/>
      <c r="C542" s="138"/>
      <c r="D542" s="138"/>
      <c r="E542" s="138"/>
      <c r="F542" s="138"/>
      <c r="G542" s="183"/>
      <c r="H542" s="183"/>
    </row>
    <row r="543" spans="1:8">
      <c r="A543" s="103" t="s">
        <v>245</v>
      </c>
      <c r="B543" s="183">
        <v>79094</v>
      </c>
      <c r="C543" s="183">
        <v>71562</v>
      </c>
      <c r="D543" s="183">
        <v>53476</v>
      </c>
      <c r="E543" s="267">
        <v>29160</v>
      </c>
      <c r="F543" s="267">
        <v>80000</v>
      </c>
      <c r="G543" s="335">
        <f>SUM(H543-E543)*100/E543</f>
        <v>168.6556927297668</v>
      </c>
      <c r="H543" s="183">
        <v>78340</v>
      </c>
    </row>
    <row r="544" spans="1:8">
      <c r="A544" s="103" t="s">
        <v>246</v>
      </c>
      <c r="B544" s="183">
        <v>12000</v>
      </c>
      <c r="C544" s="267">
        <v>12000</v>
      </c>
      <c r="D544" s="267">
        <v>12000</v>
      </c>
      <c r="E544" s="267">
        <v>11000</v>
      </c>
      <c r="F544" s="267">
        <v>12000</v>
      </c>
      <c r="G544" s="335">
        <f>SUM(H544-E544)*100/E544</f>
        <v>63.636363636363633</v>
      </c>
      <c r="H544" s="183">
        <v>18000</v>
      </c>
    </row>
    <row r="545" spans="1:8">
      <c r="A545" s="103" t="s">
        <v>247</v>
      </c>
      <c r="B545" s="183">
        <v>120000</v>
      </c>
      <c r="C545" s="183">
        <v>132000</v>
      </c>
      <c r="D545" s="183">
        <v>108130</v>
      </c>
      <c r="E545" s="267">
        <v>82860</v>
      </c>
      <c r="F545" s="267">
        <v>186000</v>
      </c>
      <c r="G545" s="335">
        <f>SUM(H545-E545)*100/E545</f>
        <v>124.47501810282404</v>
      </c>
      <c r="H545" s="183">
        <v>186000</v>
      </c>
    </row>
    <row r="546" spans="1:8">
      <c r="A546" s="103" t="s">
        <v>248</v>
      </c>
      <c r="B546" s="183">
        <v>100000</v>
      </c>
      <c r="C546" s="183">
        <v>100000</v>
      </c>
      <c r="D546" s="183">
        <v>100000</v>
      </c>
      <c r="E546" s="267">
        <v>100000</v>
      </c>
      <c r="F546" s="267">
        <v>100000</v>
      </c>
      <c r="G546" s="335">
        <f>SUM(H546-E546)*100/E546</f>
        <v>0</v>
      </c>
      <c r="H546" s="183">
        <v>100000</v>
      </c>
    </row>
    <row r="547" spans="1:8">
      <c r="A547" s="103" t="s">
        <v>249</v>
      </c>
      <c r="B547" s="183">
        <v>0</v>
      </c>
      <c r="C547" s="183">
        <v>0</v>
      </c>
      <c r="D547" s="183">
        <v>148858</v>
      </c>
      <c r="E547" s="267">
        <v>0</v>
      </c>
      <c r="F547" s="267">
        <v>150000</v>
      </c>
      <c r="G547" s="335">
        <v>100</v>
      </c>
      <c r="H547" s="183">
        <v>137000</v>
      </c>
    </row>
    <row r="548" spans="1:8">
      <c r="A548" s="103" t="s">
        <v>250</v>
      </c>
      <c r="B548" s="183">
        <v>0</v>
      </c>
      <c r="C548" s="139">
        <v>0</v>
      </c>
      <c r="D548" s="139">
        <v>0</v>
      </c>
      <c r="E548" s="267">
        <v>25020</v>
      </c>
      <c r="F548" s="267">
        <v>30000</v>
      </c>
      <c r="G548" s="335">
        <f>SUM(H548-E548)*100/E548</f>
        <v>19.904076738609113</v>
      </c>
      <c r="H548" s="183">
        <v>30000</v>
      </c>
    </row>
    <row r="549" spans="1:8">
      <c r="A549" s="103" t="s">
        <v>251</v>
      </c>
      <c r="B549" s="183">
        <v>0</v>
      </c>
      <c r="C549" s="223">
        <v>0</v>
      </c>
      <c r="D549" s="223">
        <v>0</v>
      </c>
      <c r="E549" s="223">
        <v>0</v>
      </c>
      <c r="F549" s="183">
        <v>47605</v>
      </c>
      <c r="G549" s="335">
        <v>100</v>
      </c>
      <c r="H549" s="183">
        <v>17000</v>
      </c>
    </row>
    <row r="550" spans="1:8">
      <c r="A550" s="103" t="s">
        <v>252</v>
      </c>
      <c r="B550" s="183">
        <v>0</v>
      </c>
      <c r="C550" s="223">
        <v>0</v>
      </c>
      <c r="D550" s="223">
        <v>0</v>
      </c>
      <c r="E550" s="223">
        <v>0</v>
      </c>
      <c r="F550" s="183">
        <v>50000</v>
      </c>
      <c r="G550" s="335">
        <v>100</v>
      </c>
      <c r="H550" s="183">
        <v>30000</v>
      </c>
    </row>
    <row r="551" spans="1:8">
      <c r="A551" s="182" t="s">
        <v>253</v>
      </c>
      <c r="B551" s="193">
        <f>SUM(B543:B550)</f>
        <v>311094</v>
      </c>
      <c r="C551" s="193">
        <f>SUM(C543:C550)</f>
        <v>315562</v>
      </c>
      <c r="D551" s="193">
        <f>SUM(D543:D550)</f>
        <v>422464</v>
      </c>
      <c r="E551" s="193">
        <f>SUM(E543:E550)</f>
        <v>248040</v>
      </c>
      <c r="F551" s="193">
        <f>SUM(F543:F550)</f>
        <v>655605</v>
      </c>
      <c r="G551" s="193"/>
      <c r="H551" s="193">
        <f>SUM(H543:H550)</f>
        <v>596340</v>
      </c>
    </row>
    <row r="552" spans="1:8">
      <c r="A552" s="106" t="s">
        <v>254</v>
      </c>
      <c r="B552" s="183"/>
      <c r="C552" s="223"/>
      <c r="D552" s="223"/>
      <c r="E552" s="223"/>
      <c r="F552" s="223"/>
      <c r="G552" s="183"/>
      <c r="H552" s="183"/>
    </row>
    <row r="553" spans="1:8">
      <c r="A553" s="103" t="s">
        <v>255</v>
      </c>
      <c r="B553" s="183">
        <v>64075</v>
      </c>
      <c r="C553" s="183">
        <v>64075</v>
      </c>
      <c r="D553" s="183">
        <v>90000</v>
      </c>
      <c r="E553" s="183">
        <v>118000</v>
      </c>
      <c r="F553" s="183">
        <v>90000</v>
      </c>
      <c r="G553" s="335">
        <f>SUM(H553-E553)*100/E553</f>
        <v>52.542372881355931</v>
      </c>
      <c r="H553" s="183">
        <v>180000</v>
      </c>
    </row>
    <row r="554" spans="1:8">
      <c r="A554" s="182" t="s">
        <v>267</v>
      </c>
      <c r="B554" s="193">
        <f>SUM(B553)</f>
        <v>64075</v>
      </c>
      <c r="C554" s="193">
        <f>SUM(C553)</f>
        <v>64075</v>
      </c>
      <c r="D554" s="193">
        <f>SUM(D553)</f>
        <v>90000</v>
      </c>
      <c r="E554" s="193">
        <f>SUM(E553)</f>
        <v>118000</v>
      </c>
      <c r="F554" s="193">
        <f>SUM(F553)</f>
        <v>90000</v>
      </c>
      <c r="G554" s="193"/>
      <c r="H554" s="193">
        <f>SUM(H553)</f>
        <v>180000</v>
      </c>
    </row>
    <row r="555" spans="1:8">
      <c r="A555" s="215" t="s">
        <v>266</v>
      </c>
      <c r="B555" s="193">
        <f>SUM(B551,B554)</f>
        <v>375169</v>
      </c>
      <c r="C555" s="193">
        <f>SUM(C551,C554)</f>
        <v>379637</v>
      </c>
      <c r="D555" s="193">
        <f>SUM(D551,D554)</f>
        <v>512464</v>
      </c>
      <c r="E555" s="193">
        <f>SUM(E551,E554)</f>
        <v>366040</v>
      </c>
      <c r="F555" s="193">
        <f>SUM(F551,F554)</f>
        <v>745605</v>
      </c>
      <c r="G555" s="193"/>
      <c r="H555" s="193">
        <f>SUM(H551,H554)</f>
        <v>776340</v>
      </c>
    </row>
    <row r="556" spans="1:8">
      <c r="A556" s="182" t="s">
        <v>268</v>
      </c>
      <c r="B556" s="193">
        <f t="shared" ref="B556:F557" si="19">SUM(B555)</f>
        <v>375169</v>
      </c>
      <c r="C556" s="193">
        <f t="shared" si="19"/>
        <v>379637</v>
      </c>
      <c r="D556" s="193">
        <f t="shared" si="19"/>
        <v>512464</v>
      </c>
      <c r="E556" s="193">
        <f t="shared" si="19"/>
        <v>366040</v>
      </c>
      <c r="F556" s="193">
        <f t="shared" si="19"/>
        <v>745605</v>
      </c>
      <c r="G556" s="193"/>
      <c r="H556" s="193">
        <f>SUM(H555)</f>
        <v>776340</v>
      </c>
    </row>
    <row r="557" spans="1:8">
      <c r="A557" s="182" t="s">
        <v>269</v>
      </c>
      <c r="B557" s="193">
        <f t="shared" si="19"/>
        <v>375169</v>
      </c>
      <c r="C557" s="193">
        <f t="shared" si="19"/>
        <v>379637</v>
      </c>
      <c r="D557" s="193">
        <f t="shared" si="19"/>
        <v>512464</v>
      </c>
      <c r="E557" s="193">
        <f t="shared" si="19"/>
        <v>366040</v>
      </c>
      <c r="F557" s="193">
        <f t="shared" si="19"/>
        <v>745605</v>
      </c>
      <c r="G557" s="327"/>
      <c r="H557" s="193">
        <f>SUM(H556)</f>
        <v>776340</v>
      </c>
    </row>
    <row r="558" spans="1:8" ht="27" customHeight="1">
      <c r="A558" s="182" t="s">
        <v>839</v>
      </c>
      <c r="B558" s="193">
        <f>SUM(B148,B175,B272,B292,B305,B391,B429,B491,B513,B538,B557)</f>
        <v>9205452</v>
      </c>
      <c r="C558" s="193">
        <f>SUM(C148,C175,C272,C292,C305,C391,C429,C491,C513,C538,C557)</f>
        <v>9844598</v>
      </c>
      <c r="D558" s="193">
        <f>SUM(D148,D175,D272,D292,D305,D391,D429,D491,D513,D538,D557)</f>
        <v>12396252</v>
      </c>
      <c r="E558" s="193">
        <f>SUM(E148,E175,E272,E292,E305,E391,E429,E491,E513,E538,E557)</f>
        <v>9389651</v>
      </c>
      <c r="F558" s="193">
        <f>SUM(F148,F175,F272,F292,F305,F391,F429,F491,F513,F538,F557)</f>
        <v>15694505</v>
      </c>
      <c r="G558" s="193"/>
      <c r="H558" s="193">
        <f>SUM(H148,H175,H272,H292,H305,H391,H429,H491,H513,H538,H557)</f>
        <v>20550000</v>
      </c>
    </row>
  </sheetData>
  <mergeCells count="6">
    <mergeCell ref="B6:E6"/>
    <mergeCell ref="F6:H6"/>
    <mergeCell ref="A2:H2"/>
    <mergeCell ref="A1:H1"/>
    <mergeCell ref="A4:H4"/>
    <mergeCell ref="A3:H3"/>
  </mergeCells>
  <phoneticPr fontId="3" type="noConversion"/>
  <pageMargins left="0.22" right="0.16" top="0.7" bottom="0.54" header="0.31" footer="0.47"/>
  <pageSetup paperSize="9" firstPageNumber="31" orientation="landscape" useFirstPageNumber="1" r:id="rId1"/>
  <headerFooter alignWithMargins="0">
    <oddHeader>&amp;R&amp;P</oddHeader>
  </headerFooter>
  <rowBreaks count="21" manualBreakCount="21">
    <brk id="18" max="7" man="1"/>
    <brk id="68" max="7" man="1"/>
    <brk id="83" max="7" man="1"/>
    <brk id="101" max="7" man="1"/>
    <brk id="118" max="7" man="1"/>
    <brk id="133" max="7" man="1"/>
    <brk id="151" max="7" man="1"/>
    <brk id="167" max="7" man="1"/>
    <brk id="217" max="7" man="1"/>
    <brk id="251" max="7" man="1"/>
    <brk id="269" max="7" man="1"/>
    <brk id="304" max="7" man="1"/>
    <brk id="321" max="7" man="1"/>
    <brk id="414" max="7" man="1"/>
    <brk id="432" max="7" man="1"/>
    <brk id="465" max="7" man="1"/>
    <brk id="480" max="7" man="1"/>
    <brk id="495" max="7" man="1"/>
    <brk id="513" max="7" man="1"/>
    <brk id="528" max="7" man="1"/>
    <brk id="544" max="7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15"/>
  <sheetViews>
    <sheetView view="pageBreakPreview" zoomScaleNormal="100" zoomScaleSheetLayoutView="150" workbookViewId="0">
      <selection activeCell="C742" sqref="C742"/>
    </sheetView>
  </sheetViews>
  <sheetFormatPr defaultRowHeight="23.25"/>
  <cols>
    <col min="1" max="1" width="10.28515625" style="1" customWidth="1"/>
    <col min="2" max="2" width="23.7109375" style="1" customWidth="1"/>
    <col min="3" max="3" width="9.140625" style="1"/>
    <col min="4" max="4" width="18.42578125" style="3" customWidth="1"/>
    <col min="5" max="5" width="9.5703125" style="4" customWidth="1"/>
    <col min="6" max="6" width="11.28515625" style="3" customWidth="1"/>
    <col min="7" max="7" width="7.85546875" style="3" customWidth="1"/>
    <col min="8" max="8" width="12.85546875" style="7" customWidth="1"/>
    <col min="9" max="16384" width="9.140625" style="1"/>
  </cols>
  <sheetData>
    <row r="1" spans="1:8" ht="27.75" customHeight="1">
      <c r="A1" s="383" t="s">
        <v>53</v>
      </c>
      <c r="B1" s="383"/>
      <c r="C1" s="383"/>
      <c r="D1" s="383"/>
      <c r="E1" s="383"/>
      <c r="F1" s="383"/>
      <c r="G1" s="383"/>
      <c r="H1" s="272"/>
    </row>
    <row r="2" spans="1:8" ht="27.75" customHeight="1">
      <c r="A2" s="384" t="s">
        <v>1284</v>
      </c>
      <c r="B2" s="384"/>
      <c r="C2" s="384"/>
      <c r="D2" s="384"/>
      <c r="E2" s="384"/>
      <c r="F2" s="384"/>
      <c r="G2" s="384"/>
      <c r="H2" s="272"/>
    </row>
    <row r="3" spans="1:8" ht="27.75" customHeight="1">
      <c r="A3" s="384" t="s">
        <v>54</v>
      </c>
      <c r="B3" s="384"/>
      <c r="C3" s="384"/>
      <c r="D3" s="384"/>
      <c r="E3" s="384"/>
      <c r="F3" s="384"/>
      <c r="G3" s="384"/>
      <c r="H3" s="272"/>
    </row>
    <row r="4" spans="1:8" ht="27.75" customHeight="1">
      <c r="A4" s="384" t="s">
        <v>55</v>
      </c>
      <c r="B4" s="384"/>
      <c r="C4" s="384"/>
      <c r="D4" s="384"/>
      <c r="E4" s="384"/>
      <c r="F4" s="384"/>
      <c r="G4" s="384"/>
      <c r="H4" s="272"/>
    </row>
    <row r="5" spans="1:8" ht="21.6" customHeight="1">
      <c r="A5" s="384"/>
      <c r="B5" s="384"/>
      <c r="C5" s="384"/>
      <c r="D5" s="384"/>
      <c r="E5" s="384"/>
      <c r="F5" s="384"/>
      <c r="G5" s="384"/>
      <c r="H5" s="272"/>
    </row>
    <row r="6" spans="1:8" ht="10.5" customHeight="1">
      <c r="A6" s="41"/>
      <c r="B6" s="41"/>
      <c r="C6" s="41"/>
      <c r="D6" s="41"/>
      <c r="E6" s="41"/>
      <c r="F6" s="41"/>
      <c r="G6" s="41"/>
      <c r="H6" s="41"/>
    </row>
    <row r="7" spans="1:8" ht="27.75" customHeight="1">
      <c r="A7" s="42" t="s">
        <v>56</v>
      </c>
      <c r="B7" s="41"/>
      <c r="C7" s="41"/>
      <c r="D7" s="280">
        <f>SUM(F12,F242,F363,F373,F401,F517,F621,F634,F644,F662,F738,F801,F812,F907,F994,F1046,F1054,F1064,F1080,F1098)</f>
        <v>20550000</v>
      </c>
      <c r="E7" s="40" t="s">
        <v>469</v>
      </c>
      <c r="F7" s="2" t="s">
        <v>58</v>
      </c>
      <c r="G7" s="1"/>
      <c r="H7" s="43"/>
    </row>
    <row r="8" spans="1:8" ht="27.75" customHeight="1">
      <c r="A8" s="42" t="s">
        <v>59</v>
      </c>
      <c r="B8" s="40"/>
      <c r="C8" s="40"/>
      <c r="D8" s="40"/>
      <c r="E8" s="40"/>
      <c r="F8" s="43"/>
      <c r="G8" s="40"/>
      <c r="H8" s="40"/>
    </row>
    <row r="9" spans="1:8" ht="19.5" customHeight="1">
      <c r="A9" s="42"/>
      <c r="B9" s="40"/>
      <c r="C9" s="40"/>
      <c r="D9" s="40"/>
      <c r="E9" s="40"/>
      <c r="F9" s="40"/>
      <c r="G9" s="40"/>
      <c r="H9" s="40"/>
    </row>
    <row r="10" spans="1:8" ht="23.25" customHeight="1">
      <c r="A10" s="384" t="s">
        <v>1012</v>
      </c>
      <c r="B10" s="384"/>
      <c r="C10" s="384"/>
      <c r="D10" s="384"/>
      <c r="E10" s="384"/>
      <c r="F10" s="384"/>
      <c r="G10" s="384"/>
      <c r="H10" s="56"/>
    </row>
    <row r="11" spans="1:8" ht="10.9" customHeight="1">
      <c r="A11" s="42"/>
      <c r="B11" s="37"/>
      <c r="C11" s="40"/>
      <c r="D11" s="43"/>
      <c r="E11" s="44"/>
      <c r="F11" s="40"/>
      <c r="G11" s="40"/>
    </row>
    <row r="12" spans="1:8" ht="23.25" customHeight="1">
      <c r="A12" s="42" t="s">
        <v>1755</v>
      </c>
      <c r="B12" s="37"/>
      <c r="C12" s="40"/>
      <c r="D12" s="277"/>
      <c r="E12" s="70" t="s">
        <v>470</v>
      </c>
      <c r="F12" s="43">
        <f>SUM(F13,F65,F222,F205)</f>
        <v>6260263</v>
      </c>
      <c r="G12" s="44" t="s">
        <v>469</v>
      </c>
      <c r="H12" s="43"/>
    </row>
    <row r="13" spans="1:8" ht="23.25" customHeight="1">
      <c r="A13" s="45" t="s">
        <v>60</v>
      </c>
      <c r="B13" s="37"/>
      <c r="C13" s="40"/>
      <c r="D13" s="43"/>
      <c r="E13" s="70" t="s">
        <v>470</v>
      </c>
      <c r="F13" s="43">
        <f>SUM(F14)</f>
        <v>3812579</v>
      </c>
      <c r="G13" s="44" t="s">
        <v>469</v>
      </c>
    </row>
    <row r="14" spans="1:8" ht="23.25" customHeight="1">
      <c r="A14" s="45" t="s">
        <v>1467</v>
      </c>
      <c r="B14" s="37"/>
      <c r="C14" s="40"/>
      <c r="D14" s="43"/>
      <c r="E14" s="70" t="s">
        <v>470</v>
      </c>
      <c r="F14" s="43">
        <f>SUM(F15,F38)</f>
        <v>3812579</v>
      </c>
      <c r="G14" s="44" t="s">
        <v>469</v>
      </c>
    </row>
    <row r="15" spans="1:8" ht="23.25" customHeight="1">
      <c r="A15" s="45" t="s">
        <v>1468</v>
      </c>
      <c r="B15" s="37"/>
      <c r="C15" s="46"/>
      <c r="D15" s="38"/>
      <c r="E15" s="70" t="s">
        <v>470</v>
      </c>
      <c r="F15" s="47">
        <f>SUM(F16,F21,F25,F29,F32)</f>
        <v>1799459</v>
      </c>
      <c r="G15" s="44" t="s">
        <v>469</v>
      </c>
    </row>
    <row r="16" spans="1:8" ht="23.25" customHeight="1">
      <c r="A16" s="37" t="s">
        <v>889</v>
      </c>
      <c r="B16" s="37"/>
      <c r="C16" s="46"/>
      <c r="D16" s="38"/>
      <c r="E16" s="54" t="s">
        <v>754</v>
      </c>
      <c r="F16" s="53">
        <f>(19680+10820+10820)*12</f>
        <v>495840</v>
      </c>
      <c r="G16" s="39" t="s">
        <v>469</v>
      </c>
    </row>
    <row r="17" spans="1:7" ht="23.25" customHeight="1">
      <c r="A17" s="37"/>
      <c r="B17" s="49" t="s">
        <v>156</v>
      </c>
      <c r="C17" s="46"/>
      <c r="D17" s="38"/>
      <c r="E17" s="39"/>
      <c r="F17" s="40"/>
      <c r="G17" s="40"/>
    </row>
    <row r="18" spans="1:7" ht="23.25" customHeight="1">
      <c r="A18" s="37"/>
      <c r="B18" s="49" t="s">
        <v>154</v>
      </c>
      <c r="C18" s="46"/>
      <c r="D18" s="38"/>
      <c r="E18" s="39"/>
      <c r="F18" s="40"/>
      <c r="G18" s="40"/>
    </row>
    <row r="19" spans="1:7" ht="23.25" customHeight="1">
      <c r="A19" s="37"/>
      <c r="B19" s="37" t="s">
        <v>155</v>
      </c>
      <c r="C19" s="46"/>
      <c r="D19" s="38"/>
      <c r="E19" s="39"/>
      <c r="F19" s="40"/>
      <c r="G19" s="40"/>
    </row>
    <row r="20" spans="1:7" ht="23.25" customHeight="1">
      <c r="A20" s="49" t="s">
        <v>117</v>
      </c>
      <c r="B20" s="48"/>
      <c r="C20" s="46"/>
      <c r="D20" s="38"/>
      <c r="E20" s="40"/>
      <c r="F20" s="47"/>
      <c r="G20" s="44"/>
    </row>
    <row r="21" spans="1:7" ht="23.25" customHeight="1">
      <c r="A21" s="37"/>
      <c r="C21" s="46"/>
      <c r="D21" s="38"/>
      <c r="E21" s="54" t="s">
        <v>754</v>
      </c>
      <c r="F21" s="53">
        <f>(1600+800+800)*12</f>
        <v>38400</v>
      </c>
      <c r="G21" s="39" t="s">
        <v>469</v>
      </c>
    </row>
    <row r="22" spans="1:7" ht="23.25" customHeight="1">
      <c r="A22" s="37"/>
      <c r="B22" s="37" t="s">
        <v>57</v>
      </c>
      <c r="C22" s="46"/>
      <c r="D22" s="38"/>
      <c r="E22" s="39"/>
      <c r="F22" s="40"/>
      <c r="G22" s="40"/>
    </row>
    <row r="23" spans="1:7" ht="23.25" customHeight="1">
      <c r="A23" s="37"/>
      <c r="B23" s="37" t="s">
        <v>26</v>
      </c>
      <c r="C23" s="46"/>
      <c r="D23" s="38"/>
      <c r="E23" s="39"/>
      <c r="F23" s="40"/>
      <c r="G23" s="40"/>
    </row>
    <row r="24" spans="1:7" ht="23.25" customHeight="1">
      <c r="A24" s="49" t="s">
        <v>118</v>
      </c>
      <c r="B24" s="37"/>
      <c r="C24" s="46"/>
      <c r="D24" s="38"/>
      <c r="E24" s="40"/>
      <c r="F24" s="1"/>
      <c r="G24" s="1"/>
    </row>
    <row r="25" spans="1:7" ht="23.25" customHeight="1">
      <c r="A25" s="37"/>
      <c r="C25" s="46"/>
      <c r="D25" s="38"/>
      <c r="E25" s="54" t="s">
        <v>754</v>
      </c>
      <c r="F25" s="53">
        <f>(1600+800+800)*12</f>
        <v>38400</v>
      </c>
      <c r="G25" s="39" t="s">
        <v>469</v>
      </c>
    </row>
    <row r="26" spans="1:7" ht="23.25" customHeight="1">
      <c r="A26" s="37"/>
      <c r="B26" s="37" t="s">
        <v>707</v>
      </c>
      <c r="C26" s="46"/>
      <c r="D26" s="38"/>
      <c r="E26" s="39"/>
      <c r="F26" s="40"/>
      <c r="G26" s="40"/>
    </row>
    <row r="27" spans="1:7" ht="23.25" customHeight="1">
      <c r="A27" s="37"/>
      <c r="B27" s="37" t="s">
        <v>26</v>
      </c>
      <c r="C27" s="46"/>
      <c r="D27" s="38"/>
      <c r="E27" s="39"/>
      <c r="F27" s="40"/>
      <c r="G27" s="40"/>
    </row>
    <row r="28" spans="1:7" ht="23.25" customHeight="1">
      <c r="A28" s="37" t="s">
        <v>119</v>
      </c>
      <c r="B28" s="37"/>
      <c r="C28" s="46"/>
      <c r="D28" s="38"/>
      <c r="E28" s="40"/>
      <c r="F28" s="1"/>
      <c r="G28" s="1"/>
    </row>
    <row r="29" spans="1:7" ht="23.25" customHeight="1">
      <c r="A29" s="37"/>
      <c r="B29" s="49" t="s">
        <v>708</v>
      </c>
      <c r="C29" s="46"/>
      <c r="D29" s="38"/>
      <c r="E29" s="54" t="s">
        <v>754</v>
      </c>
      <c r="F29" s="53">
        <v>82619</v>
      </c>
      <c r="G29" s="39" t="s">
        <v>469</v>
      </c>
    </row>
    <row r="30" spans="1:7" ht="23.25" customHeight="1">
      <c r="A30" s="37"/>
      <c r="B30" s="49" t="s">
        <v>26</v>
      </c>
      <c r="C30" s="46"/>
      <c r="D30" s="38"/>
      <c r="E30" s="38"/>
      <c r="F30" s="53"/>
      <c r="G30" s="39"/>
    </row>
    <row r="31" spans="1:7" ht="23.25" customHeight="1">
      <c r="A31" s="37" t="s">
        <v>1228</v>
      </c>
      <c r="B31" s="37"/>
      <c r="C31" s="46"/>
      <c r="D31" s="38"/>
      <c r="E31" s="40"/>
      <c r="F31" s="1"/>
      <c r="G31" s="1"/>
    </row>
    <row r="32" spans="1:7" ht="23.25" customHeight="1">
      <c r="A32" s="45"/>
      <c r="B32" s="37"/>
      <c r="C32" s="46"/>
      <c r="D32" s="38"/>
      <c r="E32" s="54" t="s">
        <v>754</v>
      </c>
      <c r="F32" s="53">
        <f>SUM(E33,E34,E35,E36,)</f>
        <v>1144200</v>
      </c>
      <c r="G32" s="39" t="s">
        <v>469</v>
      </c>
    </row>
    <row r="33" spans="1:7" ht="23.25" customHeight="1">
      <c r="A33" s="37"/>
      <c r="B33" s="49" t="s">
        <v>897</v>
      </c>
      <c r="C33" s="50"/>
      <c r="D33" s="49"/>
      <c r="E33" s="51">
        <f>10820*12</f>
        <v>129840</v>
      </c>
      <c r="F33" s="39" t="s">
        <v>469</v>
      </c>
      <c r="G33" s="50"/>
    </row>
    <row r="34" spans="1:7" ht="23.25" customHeight="1">
      <c r="A34" s="37"/>
      <c r="B34" s="49" t="s">
        <v>520</v>
      </c>
      <c r="C34" s="50"/>
      <c r="D34" s="49" t="s">
        <v>709</v>
      </c>
      <c r="E34" s="51">
        <f>8850*12</f>
        <v>106200</v>
      </c>
      <c r="F34" s="39" t="s">
        <v>469</v>
      </c>
      <c r="G34" s="49" t="s">
        <v>523</v>
      </c>
    </row>
    <row r="35" spans="1:7" ht="23.25" customHeight="1">
      <c r="A35" s="37"/>
      <c r="B35" s="49" t="s">
        <v>521</v>
      </c>
      <c r="C35" s="50"/>
      <c r="D35" s="49" t="s">
        <v>709</v>
      </c>
      <c r="E35" s="51">
        <f>6880*12</f>
        <v>82560</v>
      </c>
      <c r="F35" s="39" t="s">
        <v>469</v>
      </c>
      <c r="G35" s="49"/>
    </row>
    <row r="36" spans="1:7" ht="23.25" customHeight="1">
      <c r="A36" s="37"/>
      <c r="B36" s="49" t="s">
        <v>898</v>
      </c>
      <c r="C36" s="50"/>
      <c r="D36" s="49"/>
      <c r="E36" s="51">
        <f>(6880*10)*12</f>
        <v>825600</v>
      </c>
      <c r="F36" s="39" t="s">
        <v>469</v>
      </c>
      <c r="G36" s="49"/>
    </row>
    <row r="37" spans="1:7" ht="23.25" customHeight="1">
      <c r="A37" s="37"/>
      <c r="B37" s="37" t="s">
        <v>26</v>
      </c>
      <c r="C37" s="50"/>
      <c r="D37" s="49"/>
      <c r="E37" s="1"/>
      <c r="F37" s="1"/>
      <c r="G37" s="50"/>
    </row>
    <row r="38" spans="1:7" ht="23.25" customHeight="1">
      <c r="A38" s="45" t="s">
        <v>1469</v>
      </c>
      <c r="B38" s="37"/>
      <c r="C38" s="46"/>
      <c r="D38" s="38"/>
      <c r="E38" s="70" t="s">
        <v>470</v>
      </c>
      <c r="F38" s="47">
        <f>SUM(F39,F44,F50,F55,F58,F61)</f>
        <v>2013120</v>
      </c>
      <c r="G38" s="44" t="s">
        <v>469</v>
      </c>
    </row>
    <row r="39" spans="1:7" ht="23.25" customHeight="1">
      <c r="A39" s="37" t="s">
        <v>1230</v>
      </c>
      <c r="B39" s="37"/>
      <c r="C39" s="46"/>
      <c r="D39" s="38"/>
      <c r="E39" s="54" t="s">
        <v>754</v>
      </c>
      <c r="F39" s="53">
        <f>(26100+16920+15050+12240+11920+12530+8120)*12</f>
        <v>1234560</v>
      </c>
      <c r="G39" s="39" t="s">
        <v>469</v>
      </c>
    </row>
    <row r="40" spans="1:7" ht="23.25" customHeight="1">
      <c r="A40" s="37"/>
      <c r="B40" s="37" t="s">
        <v>1010</v>
      </c>
      <c r="C40" s="46"/>
      <c r="D40" s="38"/>
      <c r="E40" s="39"/>
      <c r="F40" s="40"/>
      <c r="G40" s="40"/>
    </row>
    <row r="41" spans="1:7" ht="23.25" customHeight="1">
      <c r="A41" s="37"/>
      <c r="B41" s="37" t="s">
        <v>710</v>
      </c>
      <c r="C41" s="46"/>
      <c r="D41" s="38"/>
      <c r="E41" s="39"/>
      <c r="F41" s="40"/>
      <c r="G41" s="40"/>
    </row>
    <row r="42" spans="1:7" ht="23.25" customHeight="1">
      <c r="A42" s="37"/>
      <c r="B42" s="37" t="s">
        <v>157</v>
      </c>
      <c r="C42" s="46"/>
      <c r="D42" s="38"/>
      <c r="E42" s="39"/>
      <c r="F42" s="40"/>
      <c r="G42" s="40"/>
    </row>
    <row r="43" spans="1:7" ht="23.25" customHeight="1">
      <c r="A43" s="37"/>
      <c r="B43" s="37" t="s">
        <v>155</v>
      </c>
      <c r="C43" s="46"/>
      <c r="D43" s="38"/>
      <c r="E43" s="39"/>
      <c r="F43" s="40"/>
      <c r="G43" s="40"/>
    </row>
    <row r="44" spans="1:7" ht="23.25" customHeight="1">
      <c r="A44" s="37" t="s">
        <v>1229</v>
      </c>
      <c r="B44" s="48"/>
      <c r="C44" s="46"/>
      <c r="D44" s="38"/>
      <c r="E44" s="54" t="s">
        <v>754</v>
      </c>
      <c r="F44" s="53">
        <f>SUM(E45,E46,E47,E48)</f>
        <v>409080</v>
      </c>
      <c r="G44" s="39" t="s">
        <v>469</v>
      </c>
    </row>
    <row r="45" spans="1:7" ht="23.25" customHeight="1">
      <c r="A45" s="37"/>
      <c r="B45" s="37" t="s">
        <v>900</v>
      </c>
      <c r="C45" s="46"/>
      <c r="D45" s="38"/>
      <c r="E45" s="39">
        <f>(1260+1690+1300+1300+1500)*12</f>
        <v>84600</v>
      </c>
      <c r="F45" s="53" t="s">
        <v>469</v>
      </c>
      <c r="G45" s="39"/>
    </row>
    <row r="46" spans="1:7" ht="23.25" customHeight="1">
      <c r="A46" s="37"/>
      <c r="B46" s="37" t="s">
        <v>901</v>
      </c>
      <c r="C46" s="46"/>
      <c r="D46" s="38"/>
      <c r="E46" s="39">
        <f>(2500*7)*12</f>
        <v>210000</v>
      </c>
      <c r="F46" s="49" t="s">
        <v>469</v>
      </c>
      <c r="G46" s="40"/>
    </row>
    <row r="47" spans="1:7" ht="23.25" customHeight="1">
      <c r="A47" s="37"/>
      <c r="B47" s="37" t="s">
        <v>752</v>
      </c>
      <c r="C47" s="46"/>
      <c r="D47" s="38" t="s">
        <v>1278</v>
      </c>
      <c r="E47" s="39">
        <f>(950+210+2310+2420+2310+210)*12</f>
        <v>100920</v>
      </c>
      <c r="F47" s="49" t="s">
        <v>469</v>
      </c>
      <c r="G47" s="40"/>
    </row>
    <row r="48" spans="1:7" ht="23.25" customHeight="1">
      <c r="A48" s="37"/>
      <c r="B48" s="37" t="s">
        <v>751</v>
      </c>
      <c r="C48" s="46"/>
      <c r="D48" s="38" t="s">
        <v>1278</v>
      </c>
      <c r="E48" s="53">
        <f>(690+440)*12</f>
        <v>13560</v>
      </c>
      <c r="F48" s="49" t="s">
        <v>469</v>
      </c>
      <c r="G48" s="40"/>
    </row>
    <row r="49" spans="1:7" ht="23.25" customHeight="1">
      <c r="A49" s="37"/>
      <c r="B49" s="37" t="s">
        <v>471</v>
      </c>
      <c r="C49" s="46"/>
      <c r="D49" s="38"/>
      <c r="E49" s="53"/>
      <c r="F49" s="49"/>
      <c r="G49" s="40"/>
    </row>
    <row r="50" spans="1:7" ht="23.25" customHeight="1">
      <c r="A50" s="37" t="s">
        <v>1231</v>
      </c>
      <c r="B50" s="37"/>
      <c r="C50" s="46"/>
      <c r="D50" s="38"/>
      <c r="E50" s="54" t="s">
        <v>754</v>
      </c>
      <c r="F50" s="53">
        <f>SUM(E51,E52,E53)</f>
        <v>151200</v>
      </c>
      <c r="G50" s="39" t="s">
        <v>469</v>
      </c>
    </row>
    <row r="51" spans="1:7" ht="23.25" customHeight="1">
      <c r="A51" s="37"/>
      <c r="B51" s="37" t="s">
        <v>902</v>
      </c>
      <c r="C51" s="46"/>
      <c r="D51" s="38"/>
      <c r="E51" s="39">
        <f>5600*12</f>
        <v>67200</v>
      </c>
      <c r="F51" s="38" t="s">
        <v>469</v>
      </c>
      <c r="G51" s="40"/>
    </row>
    <row r="52" spans="1:7" ht="23.25" customHeight="1">
      <c r="A52" s="37"/>
      <c r="B52" s="37" t="s">
        <v>753</v>
      </c>
      <c r="C52" s="46"/>
      <c r="D52" s="49" t="s">
        <v>899</v>
      </c>
      <c r="E52" s="39">
        <f>3500*12</f>
        <v>42000</v>
      </c>
      <c r="F52" s="38" t="s">
        <v>469</v>
      </c>
      <c r="G52" s="40"/>
    </row>
    <row r="53" spans="1:7" ht="23.25" customHeight="1">
      <c r="A53" s="37"/>
      <c r="B53" s="37" t="s">
        <v>903</v>
      </c>
      <c r="C53" s="37"/>
      <c r="D53" s="38"/>
      <c r="E53" s="39">
        <f>3500*12</f>
        <v>42000</v>
      </c>
      <c r="F53" s="38" t="s">
        <v>469</v>
      </c>
      <c r="G53" s="38"/>
    </row>
    <row r="54" spans="1:7" ht="23.25" customHeight="1">
      <c r="A54" s="37"/>
      <c r="B54" s="37" t="s">
        <v>471</v>
      </c>
      <c r="C54" s="37"/>
      <c r="D54" s="38"/>
      <c r="E54" s="39"/>
      <c r="F54" s="38"/>
      <c r="G54" s="38"/>
    </row>
    <row r="55" spans="1:7" ht="23.25" customHeight="1">
      <c r="A55" s="37" t="s">
        <v>543</v>
      </c>
      <c r="B55" s="37"/>
      <c r="C55" s="46"/>
      <c r="D55" s="38"/>
      <c r="E55" s="54" t="s">
        <v>754</v>
      </c>
      <c r="F55" s="53">
        <f>5600*12</f>
        <v>67200</v>
      </c>
      <c r="G55" s="39" t="s">
        <v>469</v>
      </c>
    </row>
    <row r="56" spans="1:7" ht="23.25" customHeight="1">
      <c r="A56" s="37"/>
      <c r="B56" s="37" t="s">
        <v>158</v>
      </c>
      <c r="C56" s="46"/>
      <c r="D56" s="38"/>
      <c r="E56" s="39"/>
      <c r="F56" s="40"/>
      <c r="G56" s="40"/>
    </row>
    <row r="57" spans="1:7" ht="23.25" customHeight="1">
      <c r="A57" s="37"/>
      <c r="B57" s="37" t="s">
        <v>1470</v>
      </c>
      <c r="C57" s="46"/>
      <c r="D57" s="38"/>
      <c r="E57" s="39"/>
      <c r="F57" s="40"/>
      <c r="G57" s="40"/>
    </row>
    <row r="58" spans="1:7" ht="23.25" customHeight="1">
      <c r="A58" s="37" t="s">
        <v>1390</v>
      </c>
      <c r="B58" s="37"/>
      <c r="C58" s="46"/>
      <c r="D58" s="38"/>
      <c r="E58" s="54" t="s">
        <v>754</v>
      </c>
      <c r="F58" s="53">
        <f>8590*12</f>
        <v>103080</v>
      </c>
      <c r="G58" s="39" t="s">
        <v>469</v>
      </c>
    </row>
    <row r="59" spans="1:7" ht="23.25" customHeight="1">
      <c r="A59" s="37"/>
      <c r="B59" s="37" t="s">
        <v>1243</v>
      </c>
      <c r="C59" s="46"/>
      <c r="D59" s="38"/>
      <c r="E59" s="39"/>
      <c r="F59" s="40"/>
      <c r="G59" s="40"/>
    </row>
    <row r="60" spans="1:7" ht="23.25" customHeight="1">
      <c r="A60" s="37"/>
      <c r="B60" s="37" t="s">
        <v>471</v>
      </c>
      <c r="C60" s="46"/>
      <c r="D60" s="38"/>
      <c r="E60" s="39"/>
      <c r="F60" s="40"/>
      <c r="G60" s="40"/>
    </row>
    <row r="61" spans="1:7" ht="23.25" customHeight="1">
      <c r="A61" s="37" t="s">
        <v>856</v>
      </c>
      <c r="B61" s="37"/>
      <c r="C61" s="46"/>
      <c r="D61" s="38"/>
      <c r="E61" s="54" t="s">
        <v>754</v>
      </c>
      <c r="F61" s="53">
        <f>SUM(E62,E63)</f>
        <v>48000</v>
      </c>
      <c r="G61" s="39" t="s">
        <v>469</v>
      </c>
    </row>
    <row r="62" spans="1:7" ht="23.25" customHeight="1">
      <c r="A62" s="37"/>
      <c r="B62" s="37" t="s">
        <v>1244</v>
      </c>
      <c r="C62" s="46"/>
      <c r="D62" s="49" t="s">
        <v>905</v>
      </c>
      <c r="E62" s="39">
        <f>1500*12</f>
        <v>18000</v>
      </c>
      <c r="F62" s="38" t="s">
        <v>469</v>
      </c>
      <c r="G62" s="40"/>
    </row>
    <row r="63" spans="1:7" ht="23.25" customHeight="1">
      <c r="A63" s="37"/>
      <c r="B63" s="37" t="s">
        <v>904</v>
      </c>
      <c r="C63" s="46"/>
      <c r="D63" s="54"/>
      <c r="E63" s="39">
        <f>2500*12</f>
        <v>30000</v>
      </c>
      <c r="F63" s="38" t="s">
        <v>469</v>
      </c>
      <c r="G63" s="40"/>
    </row>
    <row r="64" spans="1:7" ht="23.25" customHeight="1">
      <c r="A64" s="37"/>
      <c r="B64" s="37" t="s">
        <v>471</v>
      </c>
      <c r="C64" s="46"/>
      <c r="D64" s="38"/>
      <c r="E64" s="39"/>
      <c r="F64" s="38"/>
      <c r="G64" s="40"/>
    </row>
    <row r="65" spans="1:7" ht="26.25" customHeight="1">
      <c r="A65" s="45" t="s">
        <v>956</v>
      </c>
      <c r="B65" s="37"/>
      <c r="C65" s="46"/>
      <c r="D65" s="38"/>
      <c r="E65" s="10" t="s">
        <v>470</v>
      </c>
      <c r="F65" s="43">
        <f>SUM(F66,F189)</f>
        <v>2258684</v>
      </c>
      <c r="G65" s="44" t="s">
        <v>469</v>
      </c>
    </row>
    <row r="66" spans="1:7" ht="23.25" customHeight="1">
      <c r="A66" s="45" t="s">
        <v>159</v>
      </c>
      <c r="B66" s="37"/>
      <c r="C66" s="46"/>
      <c r="D66" s="38"/>
      <c r="E66" s="10" t="s">
        <v>470</v>
      </c>
      <c r="F66" s="43">
        <f>SUM(F67,F91,F161)</f>
        <v>1685000</v>
      </c>
      <c r="G66" s="44" t="s">
        <v>469</v>
      </c>
    </row>
    <row r="67" spans="1:7" ht="23.25" customHeight="1">
      <c r="A67" s="45" t="s">
        <v>160</v>
      </c>
      <c r="B67" s="37"/>
      <c r="C67" s="40"/>
      <c r="D67" s="1"/>
      <c r="E67" s="70" t="s">
        <v>470</v>
      </c>
      <c r="F67" s="43">
        <f>SUM(F71,F76,F79,F82,F85,F88)</f>
        <v>502000</v>
      </c>
      <c r="G67" s="44" t="s">
        <v>469</v>
      </c>
    </row>
    <row r="68" spans="1:7" ht="23.25" customHeight="1">
      <c r="A68" s="37" t="s">
        <v>1422</v>
      </c>
      <c r="B68" s="37"/>
      <c r="C68" s="46"/>
      <c r="D68" s="38"/>
      <c r="E68" s="39"/>
      <c r="F68" s="40"/>
      <c r="G68" s="40"/>
    </row>
    <row r="69" spans="1:7" ht="23.25" customHeight="1">
      <c r="A69" s="37"/>
      <c r="B69" s="37"/>
      <c r="C69" s="46"/>
      <c r="D69" s="38"/>
      <c r="E69" s="117" t="s">
        <v>470</v>
      </c>
      <c r="F69" s="277">
        <f>SUM(F71,F76)</f>
        <v>380000</v>
      </c>
      <c r="G69" s="39" t="s">
        <v>469</v>
      </c>
    </row>
    <row r="70" spans="1:7" ht="23.25" customHeight="1">
      <c r="A70" s="37"/>
      <c r="B70" s="37" t="s">
        <v>1423</v>
      </c>
      <c r="C70" s="46"/>
      <c r="D70" s="38"/>
      <c r="E70" s="39"/>
      <c r="F70" s="40"/>
      <c r="G70" s="40"/>
    </row>
    <row r="71" spans="1:7" ht="23.25" customHeight="1">
      <c r="B71" s="77"/>
      <c r="C71" s="46"/>
      <c r="D71" s="38"/>
      <c r="E71" s="54" t="s">
        <v>754</v>
      </c>
      <c r="F71" s="53">
        <v>30000</v>
      </c>
      <c r="G71" s="39" t="s">
        <v>469</v>
      </c>
    </row>
    <row r="72" spans="1:7" ht="23.25" customHeight="1">
      <c r="A72" s="37"/>
      <c r="B72" s="37" t="s">
        <v>1245</v>
      </c>
      <c r="C72" s="46"/>
      <c r="D72" s="38"/>
      <c r="E72" s="39"/>
      <c r="F72" s="40"/>
      <c r="G72" s="40"/>
    </row>
    <row r="73" spans="1:7" ht="23.25" customHeight="1">
      <c r="A73" s="37"/>
      <c r="B73" s="37" t="s">
        <v>1246</v>
      </c>
      <c r="C73" s="46"/>
      <c r="D73" s="38"/>
      <c r="E73" s="39"/>
      <c r="F73" s="40"/>
      <c r="G73" s="40"/>
    </row>
    <row r="74" spans="1:7" ht="23.25" customHeight="1">
      <c r="A74" s="37"/>
      <c r="B74" s="37" t="s">
        <v>1247</v>
      </c>
      <c r="C74" s="46"/>
      <c r="D74" s="38"/>
      <c r="E74" s="39"/>
      <c r="F74" s="40"/>
      <c r="G74" s="40"/>
    </row>
    <row r="75" spans="1:7" ht="23.25" customHeight="1">
      <c r="A75" s="37"/>
      <c r="B75" s="37" t="s">
        <v>471</v>
      </c>
      <c r="C75" s="46"/>
      <c r="D75" s="38"/>
      <c r="E75" s="39"/>
      <c r="F75" s="40"/>
      <c r="G75" s="40"/>
    </row>
    <row r="76" spans="1:7" ht="23.25" customHeight="1">
      <c r="A76" s="37"/>
      <c r="B76" s="37" t="s">
        <v>906</v>
      </c>
      <c r="C76" s="46"/>
      <c r="D76" s="38"/>
      <c r="E76" s="117"/>
      <c r="F76" s="53">
        <v>350000</v>
      </c>
      <c r="G76" s="39" t="s">
        <v>469</v>
      </c>
    </row>
    <row r="77" spans="1:7" ht="23.25" customHeight="1">
      <c r="A77" s="37"/>
      <c r="B77" s="49" t="s">
        <v>1219</v>
      </c>
      <c r="C77" s="46"/>
      <c r="D77" s="38"/>
      <c r="E77" s="39"/>
      <c r="F77" s="40"/>
      <c r="G77" s="40"/>
    </row>
    <row r="78" spans="1:7" ht="23.25" customHeight="1">
      <c r="A78" s="37"/>
      <c r="B78" s="49" t="s">
        <v>1111</v>
      </c>
      <c r="C78" s="46"/>
      <c r="D78" s="38"/>
      <c r="E78" s="39"/>
      <c r="F78" s="40"/>
      <c r="G78" s="40"/>
    </row>
    <row r="79" spans="1:7" ht="23.25" customHeight="1">
      <c r="A79" s="37" t="s">
        <v>1232</v>
      </c>
      <c r="B79" s="45"/>
      <c r="C79" s="46"/>
      <c r="D79" s="38"/>
      <c r="E79" s="54" t="s">
        <v>754</v>
      </c>
      <c r="F79" s="53">
        <v>20000</v>
      </c>
      <c r="G79" s="39" t="s">
        <v>469</v>
      </c>
    </row>
    <row r="80" spans="1:7" ht="23.25" customHeight="1">
      <c r="A80" s="37"/>
      <c r="B80" s="37" t="s">
        <v>1248</v>
      </c>
      <c r="C80" s="46"/>
      <c r="D80" s="38"/>
      <c r="E80" s="39"/>
      <c r="F80" s="40"/>
      <c r="G80" s="40"/>
    </row>
    <row r="81" spans="1:7" ht="23.25" customHeight="1">
      <c r="A81" s="37"/>
      <c r="B81" s="37" t="s">
        <v>471</v>
      </c>
      <c r="C81" s="46"/>
      <c r="D81" s="38"/>
      <c r="E81" s="39"/>
      <c r="F81" s="40"/>
      <c r="G81" s="40"/>
    </row>
    <row r="82" spans="1:7" ht="23.25" customHeight="1">
      <c r="A82" s="37" t="s">
        <v>1233</v>
      </c>
      <c r="B82" s="37"/>
      <c r="C82" s="46"/>
      <c r="D82" s="38"/>
      <c r="E82" s="54" t="s">
        <v>754</v>
      </c>
      <c r="F82" s="53">
        <f>(3000+2000)*12</f>
        <v>60000</v>
      </c>
      <c r="G82" s="39" t="s">
        <v>469</v>
      </c>
    </row>
    <row r="83" spans="1:7" ht="23.25" customHeight="1">
      <c r="A83" s="37"/>
      <c r="B83" s="37" t="s">
        <v>92</v>
      </c>
      <c r="C83" s="46"/>
      <c r="D83" s="38"/>
      <c r="E83" s="39"/>
      <c r="F83" s="40"/>
      <c r="G83" s="40"/>
    </row>
    <row r="84" spans="1:7" ht="23.25" customHeight="1">
      <c r="A84" s="37"/>
      <c r="B84" s="37" t="s">
        <v>1471</v>
      </c>
      <c r="C84" s="46"/>
      <c r="D84" s="38"/>
      <c r="E84" s="39"/>
      <c r="F84" s="40"/>
      <c r="G84" s="40"/>
    </row>
    <row r="85" spans="1:7" ht="23.25" customHeight="1">
      <c r="A85" s="37" t="s">
        <v>1234</v>
      </c>
      <c r="B85" s="37"/>
      <c r="C85" s="46"/>
      <c r="D85" s="38"/>
      <c r="E85" s="54" t="s">
        <v>754</v>
      </c>
      <c r="F85" s="53">
        <v>22000</v>
      </c>
      <c r="G85" s="39" t="s">
        <v>469</v>
      </c>
    </row>
    <row r="86" spans="1:7" ht="23.25" customHeight="1">
      <c r="A86" s="37"/>
      <c r="B86" s="37" t="s">
        <v>1217</v>
      </c>
      <c r="C86" s="46"/>
      <c r="D86" s="38"/>
      <c r="E86" s="39"/>
      <c r="F86" s="40"/>
      <c r="G86" s="40"/>
    </row>
    <row r="87" spans="1:7" ht="23.25" customHeight="1">
      <c r="A87" s="37"/>
      <c r="B87" s="37" t="s">
        <v>471</v>
      </c>
      <c r="C87" s="46"/>
      <c r="D87" s="38"/>
      <c r="E87" s="39"/>
      <c r="F87" s="40"/>
      <c r="G87" s="40"/>
    </row>
    <row r="88" spans="1:7" ht="23.25" customHeight="1">
      <c r="A88" s="37" t="s">
        <v>1235</v>
      </c>
      <c r="B88" s="37"/>
      <c r="C88" s="46"/>
      <c r="D88" s="38"/>
      <c r="E88" s="54" t="s">
        <v>754</v>
      </c>
      <c r="F88" s="53">
        <v>20000</v>
      </c>
      <c r="G88" s="39" t="s">
        <v>469</v>
      </c>
    </row>
    <row r="89" spans="1:7" ht="23.25" customHeight="1">
      <c r="A89" s="37"/>
      <c r="B89" s="37" t="s">
        <v>1218</v>
      </c>
      <c r="C89" s="46"/>
      <c r="D89" s="38"/>
      <c r="E89" s="39"/>
      <c r="F89" s="40"/>
      <c r="G89" s="40"/>
    </row>
    <row r="90" spans="1:7" ht="23.25" customHeight="1">
      <c r="A90" s="37"/>
      <c r="B90" s="37" t="s">
        <v>522</v>
      </c>
      <c r="C90" s="46"/>
      <c r="D90" s="38"/>
      <c r="E90" s="39"/>
      <c r="F90" s="38"/>
      <c r="G90" s="40"/>
    </row>
    <row r="91" spans="1:7" ht="22.9" customHeight="1">
      <c r="A91" s="45" t="s">
        <v>161</v>
      </c>
      <c r="B91" s="37"/>
      <c r="C91" s="45"/>
      <c r="D91" s="1"/>
      <c r="E91" s="70" t="s">
        <v>470</v>
      </c>
      <c r="F91" s="43">
        <f>SUM(F93,F100,F103,F108,F112,F118,F124,F128,F134,F140,F146,F152,F157)</f>
        <v>841000</v>
      </c>
      <c r="G91" s="44" t="s">
        <v>469</v>
      </c>
    </row>
    <row r="92" spans="1:7" ht="23.25" customHeight="1">
      <c r="A92" s="37" t="s">
        <v>1237</v>
      </c>
      <c r="B92" s="37"/>
      <c r="C92" s="46"/>
      <c r="D92" s="38"/>
      <c r="E92" s="54" t="s">
        <v>470</v>
      </c>
      <c r="F92" s="53">
        <f>SUM(F93,F100,F103,F108)</f>
        <v>328000</v>
      </c>
      <c r="G92" s="39" t="s">
        <v>469</v>
      </c>
    </row>
    <row r="93" spans="1:7" ht="23.25" customHeight="1">
      <c r="A93" s="37" t="s">
        <v>1238</v>
      </c>
      <c r="C93" s="46"/>
      <c r="D93" s="38"/>
      <c r="E93" s="54" t="s">
        <v>754</v>
      </c>
      <c r="F93" s="53">
        <v>200000</v>
      </c>
      <c r="G93" s="39" t="s">
        <v>469</v>
      </c>
    </row>
    <row r="94" spans="1:7" ht="23.25" customHeight="1">
      <c r="A94" s="37"/>
      <c r="B94" s="37" t="s">
        <v>1220</v>
      </c>
      <c r="C94" s="46"/>
      <c r="D94" s="38"/>
      <c r="E94" s="39"/>
      <c r="F94" s="40"/>
      <c r="G94" s="40"/>
    </row>
    <row r="95" spans="1:7" ht="24" customHeight="1">
      <c r="A95" s="37"/>
      <c r="B95" s="37" t="s">
        <v>1221</v>
      </c>
      <c r="C95" s="46"/>
      <c r="D95" s="38"/>
      <c r="E95" s="39"/>
      <c r="F95" s="40"/>
      <c r="G95" s="40"/>
    </row>
    <row r="96" spans="1:7" ht="23.25" customHeight="1">
      <c r="A96" s="37"/>
      <c r="B96" s="37" t="s">
        <v>1222</v>
      </c>
      <c r="C96" s="46"/>
      <c r="D96" s="38"/>
      <c r="E96" s="39"/>
      <c r="F96" s="40"/>
      <c r="G96" s="40"/>
    </row>
    <row r="97" spans="1:7" ht="23.25" customHeight="1">
      <c r="A97" s="37"/>
      <c r="B97" s="37" t="s">
        <v>1223</v>
      </c>
      <c r="C97" s="46"/>
      <c r="D97" s="38"/>
      <c r="E97" s="39"/>
      <c r="F97" s="40"/>
      <c r="G97" s="40"/>
    </row>
    <row r="98" spans="1:7" ht="23.25" customHeight="1">
      <c r="A98" s="37"/>
      <c r="B98" s="37" t="s">
        <v>1224</v>
      </c>
      <c r="C98" s="46"/>
      <c r="D98" s="38"/>
      <c r="E98" s="39"/>
      <c r="F98" s="40"/>
      <c r="G98" s="40"/>
    </row>
    <row r="99" spans="1:7" ht="23.25" customHeight="1">
      <c r="A99" s="37"/>
      <c r="B99" s="37" t="s">
        <v>522</v>
      </c>
      <c r="C99" s="46"/>
      <c r="D99" s="38"/>
      <c r="E99" s="39"/>
      <c r="F99" s="40"/>
      <c r="G99" s="40"/>
    </row>
    <row r="100" spans="1:7" ht="23.25" customHeight="1">
      <c r="A100" s="37" t="s">
        <v>1239</v>
      </c>
      <c r="C100" s="46"/>
      <c r="D100" s="38"/>
      <c r="E100" s="54" t="s">
        <v>754</v>
      </c>
      <c r="F100" s="270">
        <v>93000</v>
      </c>
      <c r="G100" s="39" t="s">
        <v>469</v>
      </c>
    </row>
    <row r="101" spans="1:7" ht="23.25" customHeight="1">
      <c r="A101" s="37"/>
      <c r="B101" s="49" t="s">
        <v>1490</v>
      </c>
      <c r="C101" s="46"/>
      <c r="D101" s="38"/>
      <c r="E101" s="39"/>
      <c r="F101" s="40"/>
      <c r="G101" s="40"/>
    </row>
    <row r="102" spans="1:7" ht="23.25" customHeight="1">
      <c r="A102" s="37"/>
      <c r="B102" s="49" t="s">
        <v>1472</v>
      </c>
      <c r="C102" s="46"/>
      <c r="D102" s="38"/>
      <c r="E102" s="39"/>
      <c r="F102" s="40"/>
      <c r="G102" s="40"/>
    </row>
    <row r="103" spans="1:7" ht="23.25" customHeight="1">
      <c r="A103" s="37" t="s">
        <v>1240</v>
      </c>
      <c r="C103" s="46"/>
      <c r="D103" s="38"/>
      <c r="E103" s="54" t="s">
        <v>754</v>
      </c>
      <c r="F103" s="53">
        <v>5000</v>
      </c>
      <c r="G103" s="39" t="s">
        <v>469</v>
      </c>
    </row>
    <row r="104" spans="1:7" ht="23.25" customHeight="1">
      <c r="A104" s="37"/>
      <c r="B104" s="49" t="s">
        <v>1491</v>
      </c>
      <c r="C104" s="46"/>
      <c r="D104" s="38"/>
      <c r="E104" s="39"/>
      <c r="F104" s="40"/>
      <c r="G104" s="40"/>
    </row>
    <row r="105" spans="1:7" ht="23.25" customHeight="1">
      <c r="A105" s="37"/>
      <c r="B105" s="49" t="s">
        <v>1492</v>
      </c>
      <c r="C105" s="46"/>
      <c r="D105" s="38"/>
      <c r="E105" s="39"/>
      <c r="F105" s="40"/>
      <c r="G105" s="40"/>
    </row>
    <row r="106" spans="1:7" ht="23.25" customHeight="1">
      <c r="A106" s="37"/>
      <c r="B106" s="49" t="s">
        <v>1474</v>
      </c>
      <c r="C106" s="46"/>
      <c r="D106" s="38"/>
      <c r="E106" s="39"/>
      <c r="F106" s="40"/>
      <c r="G106" s="40"/>
    </row>
    <row r="107" spans="1:7" ht="23.25" customHeight="1">
      <c r="A107" s="37"/>
      <c r="B107" s="49" t="s">
        <v>1473</v>
      </c>
      <c r="C107" s="46"/>
      <c r="D107" s="38"/>
      <c r="E107" s="39"/>
      <c r="F107" s="40"/>
      <c r="G107" s="40"/>
    </row>
    <row r="108" spans="1:7" ht="23.25" customHeight="1">
      <c r="A108" s="37" t="s">
        <v>103</v>
      </c>
      <c r="C108" s="46"/>
      <c r="D108" s="38"/>
      <c r="E108" s="54" t="s">
        <v>754</v>
      </c>
      <c r="F108" s="53">
        <v>30000</v>
      </c>
      <c r="G108" s="39" t="s">
        <v>469</v>
      </c>
    </row>
    <row r="109" spans="1:7" ht="22.15" customHeight="1">
      <c r="A109" s="37"/>
      <c r="B109" s="49" t="s">
        <v>1493</v>
      </c>
      <c r="C109" s="46"/>
      <c r="D109" s="38"/>
      <c r="E109" s="39"/>
      <c r="F109" s="40"/>
      <c r="G109" s="40"/>
    </row>
    <row r="110" spans="1:7" ht="23.25" customHeight="1">
      <c r="A110" s="37"/>
      <c r="B110" s="49" t="s">
        <v>76</v>
      </c>
      <c r="C110" s="46"/>
      <c r="D110" s="38"/>
      <c r="E110" s="39"/>
      <c r="F110" s="40"/>
      <c r="G110" s="40"/>
    </row>
    <row r="111" spans="1:7" ht="23.25" customHeight="1">
      <c r="A111" s="37" t="s">
        <v>104</v>
      </c>
      <c r="B111" s="42"/>
      <c r="C111" s="46"/>
      <c r="D111" s="38"/>
      <c r="E111" s="54" t="s">
        <v>470</v>
      </c>
      <c r="F111" s="53">
        <f>SUM(F112,F118,F124,F128)</f>
        <v>33000</v>
      </c>
      <c r="G111" s="39" t="s">
        <v>469</v>
      </c>
    </row>
    <row r="112" spans="1:7" ht="23.25" customHeight="1">
      <c r="A112" s="37" t="s">
        <v>105</v>
      </c>
      <c r="C112" s="46"/>
      <c r="D112" s="38"/>
      <c r="E112" s="54" t="s">
        <v>754</v>
      </c>
      <c r="F112" s="53">
        <v>10000</v>
      </c>
      <c r="G112" s="39" t="s">
        <v>469</v>
      </c>
    </row>
    <row r="113" spans="1:7" ht="23.25" customHeight="1">
      <c r="A113" s="37"/>
      <c r="B113" s="37" t="s">
        <v>1494</v>
      </c>
      <c r="C113" s="46"/>
      <c r="D113" s="38"/>
      <c r="E113" s="39"/>
      <c r="F113" s="40"/>
      <c r="G113" s="40"/>
    </row>
    <row r="114" spans="1:7" ht="23.25" customHeight="1">
      <c r="A114" s="37"/>
      <c r="B114" s="37" t="s">
        <v>1495</v>
      </c>
      <c r="C114" s="46"/>
      <c r="D114" s="38"/>
      <c r="E114" s="39"/>
      <c r="F114" s="40"/>
      <c r="G114" s="40"/>
    </row>
    <row r="115" spans="1:7" ht="23.25" customHeight="1">
      <c r="A115" s="37"/>
      <c r="B115" s="37" t="s">
        <v>78</v>
      </c>
      <c r="C115" s="46"/>
      <c r="D115" s="38"/>
      <c r="E115" s="39"/>
      <c r="F115" s="40"/>
      <c r="G115" s="40"/>
    </row>
    <row r="116" spans="1:7" ht="22.5" customHeight="1">
      <c r="B116" s="37" t="s">
        <v>77</v>
      </c>
      <c r="D116" s="1"/>
      <c r="E116" s="1"/>
      <c r="F116" s="1"/>
      <c r="G116" s="1"/>
    </row>
    <row r="117" spans="1:7" ht="23.25" customHeight="1">
      <c r="A117" s="37" t="s">
        <v>106</v>
      </c>
      <c r="C117" s="46"/>
      <c r="D117" s="38"/>
      <c r="E117" s="39"/>
      <c r="F117" s="40"/>
      <c r="G117" s="40"/>
    </row>
    <row r="118" spans="1:7" ht="23.25" customHeight="1">
      <c r="A118" s="37"/>
      <c r="B118" s="37"/>
      <c r="C118" s="46"/>
      <c r="D118" s="38"/>
      <c r="E118" s="54" t="s">
        <v>754</v>
      </c>
      <c r="F118" s="53">
        <v>15000</v>
      </c>
      <c r="G118" s="39" t="s">
        <v>469</v>
      </c>
    </row>
    <row r="119" spans="1:7" ht="23.25" customHeight="1">
      <c r="A119" s="37"/>
      <c r="B119" s="37" t="s">
        <v>1496</v>
      </c>
      <c r="C119" s="46"/>
      <c r="D119" s="38"/>
      <c r="E119" s="39"/>
      <c r="F119" s="40"/>
      <c r="G119" s="40"/>
    </row>
    <row r="120" spans="1:7" ht="23.25" customHeight="1">
      <c r="A120" s="37"/>
      <c r="B120" s="37" t="s">
        <v>1497</v>
      </c>
      <c r="C120" s="46"/>
      <c r="D120" s="38"/>
      <c r="E120" s="39"/>
      <c r="F120" s="40"/>
      <c r="G120" s="40"/>
    </row>
    <row r="121" spans="1:7" ht="23.25" customHeight="1">
      <c r="A121" s="37"/>
      <c r="B121" s="37" t="s">
        <v>1498</v>
      </c>
      <c r="C121" s="46"/>
      <c r="D121" s="38"/>
      <c r="E121" s="39"/>
      <c r="F121" s="40"/>
      <c r="G121" s="40"/>
    </row>
    <row r="122" spans="1:7" ht="23.25" customHeight="1">
      <c r="A122" s="37"/>
      <c r="B122" s="37" t="s">
        <v>79</v>
      </c>
      <c r="C122" s="46"/>
      <c r="D122" s="38"/>
      <c r="E122" s="39"/>
      <c r="F122" s="40"/>
      <c r="G122" s="40"/>
    </row>
    <row r="123" spans="1:7" ht="30" customHeight="1">
      <c r="A123" s="37" t="s">
        <v>107</v>
      </c>
      <c r="C123" s="46"/>
      <c r="D123" s="38"/>
      <c r="E123" s="40"/>
      <c r="F123" s="1"/>
      <c r="G123" s="1"/>
    </row>
    <row r="124" spans="1:7" ht="23.25" customHeight="1">
      <c r="A124" s="37"/>
      <c r="C124" s="46"/>
      <c r="D124" s="38"/>
      <c r="E124" s="54" t="s">
        <v>754</v>
      </c>
      <c r="F124" s="53">
        <v>5000</v>
      </c>
      <c r="G124" s="39" t="s">
        <v>469</v>
      </c>
    </row>
    <row r="125" spans="1:7" ht="23.25" customHeight="1">
      <c r="A125" s="37"/>
      <c r="B125" s="49" t="s">
        <v>206</v>
      </c>
      <c r="C125" s="46"/>
      <c r="D125" s="38"/>
      <c r="E125" s="39"/>
      <c r="F125" s="40"/>
      <c r="G125" s="40"/>
    </row>
    <row r="126" spans="1:7" ht="23.25" customHeight="1">
      <c r="A126" s="37"/>
      <c r="B126" s="49" t="s">
        <v>207</v>
      </c>
      <c r="C126" s="46"/>
      <c r="D126" s="38"/>
      <c r="E126" s="39"/>
      <c r="F126" s="40"/>
      <c r="G126" s="40"/>
    </row>
    <row r="127" spans="1:7" ht="23.25" customHeight="1">
      <c r="A127" s="37"/>
      <c r="B127" s="49" t="s">
        <v>522</v>
      </c>
      <c r="C127" s="46"/>
      <c r="D127" s="38"/>
      <c r="E127" s="39"/>
      <c r="F127" s="40"/>
      <c r="G127" s="40"/>
    </row>
    <row r="128" spans="1:7" ht="23.25" customHeight="1">
      <c r="A128" s="37" t="s">
        <v>108</v>
      </c>
      <c r="D128" s="1"/>
      <c r="E128" s="54" t="s">
        <v>754</v>
      </c>
      <c r="F128" s="53">
        <v>3000</v>
      </c>
      <c r="G128" s="39" t="s">
        <v>469</v>
      </c>
    </row>
    <row r="129" spans="1:7" ht="23.25" customHeight="1">
      <c r="A129" s="37"/>
      <c r="B129" s="49" t="s">
        <v>208</v>
      </c>
      <c r="C129" s="46"/>
      <c r="D129" s="38"/>
      <c r="E129" s="39"/>
      <c r="F129" s="40"/>
      <c r="G129" s="40"/>
    </row>
    <row r="130" spans="1:7" ht="23.25" customHeight="1">
      <c r="A130" s="37"/>
      <c r="B130" s="49" t="s">
        <v>81</v>
      </c>
      <c r="C130" s="46"/>
      <c r="D130" s="38"/>
      <c r="E130" s="39"/>
      <c r="F130" s="40"/>
      <c r="G130" s="40"/>
    </row>
    <row r="131" spans="1:7" ht="23.25" customHeight="1">
      <c r="A131" s="37"/>
      <c r="B131" s="49" t="s">
        <v>77</v>
      </c>
      <c r="C131" s="46"/>
      <c r="D131" s="38"/>
      <c r="E131" s="39"/>
      <c r="F131" s="40"/>
      <c r="G131" s="40"/>
    </row>
    <row r="132" spans="1:7" ht="23.25" customHeight="1">
      <c r="A132" s="37" t="s">
        <v>1115</v>
      </c>
      <c r="B132" s="49"/>
      <c r="C132" s="46"/>
      <c r="D132" s="38"/>
      <c r="E132" s="39"/>
      <c r="F132" s="40"/>
      <c r="G132" s="40"/>
    </row>
    <row r="133" spans="1:7" ht="23.25" customHeight="1">
      <c r="A133" s="37"/>
      <c r="B133" s="49"/>
      <c r="C133" s="46"/>
      <c r="D133" s="38"/>
      <c r="E133" s="54" t="s">
        <v>470</v>
      </c>
      <c r="F133" s="53">
        <f>SUM(F134,F140,F146,F152)</f>
        <v>380000</v>
      </c>
      <c r="G133" s="39" t="s">
        <v>469</v>
      </c>
    </row>
    <row r="134" spans="1:7" ht="23.25" customHeight="1">
      <c r="A134" s="64" t="s">
        <v>109</v>
      </c>
      <c r="C134" s="46"/>
      <c r="D134" s="38"/>
      <c r="E134" s="54" t="s">
        <v>754</v>
      </c>
      <c r="F134" s="53">
        <v>150000</v>
      </c>
      <c r="G134" s="39" t="s">
        <v>469</v>
      </c>
    </row>
    <row r="135" spans="1:7" ht="23.25" customHeight="1">
      <c r="A135" s="49"/>
      <c r="B135" s="49" t="s">
        <v>211</v>
      </c>
      <c r="C135" s="46"/>
      <c r="D135" s="38"/>
      <c r="E135" s="39"/>
      <c r="F135" s="40"/>
      <c r="G135" s="40"/>
    </row>
    <row r="136" spans="1:7" ht="23.25" customHeight="1">
      <c r="A136" s="37"/>
      <c r="B136" s="49" t="s">
        <v>212</v>
      </c>
      <c r="C136" s="46"/>
      <c r="D136" s="38"/>
      <c r="E136" s="39"/>
      <c r="F136" s="40"/>
      <c r="G136" s="40"/>
    </row>
    <row r="137" spans="1:7" ht="23.25" customHeight="1">
      <c r="A137" s="37"/>
      <c r="B137" s="49" t="s">
        <v>213</v>
      </c>
      <c r="C137" s="46"/>
      <c r="D137" s="38"/>
      <c r="E137" s="39"/>
      <c r="F137" s="40"/>
      <c r="G137" s="40"/>
    </row>
    <row r="138" spans="1:7" ht="23.25" customHeight="1">
      <c r="A138" s="37"/>
      <c r="B138" s="49" t="s">
        <v>214</v>
      </c>
      <c r="C138" s="46"/>
      <c r="D138" s="38"/>
      <c r="E138" s="39"/>
      <c r="F138" s="40"/>
      <c r="G138" s="40"/>
    </row>
    <row r="139" spans="1:7" ht="23.25" customHeight="1">
      <c r="A139" s="37"/>
      <c r="B139" s="49" t="s">
        <v>471</v>
      </c>
      <c r="C139" s="46"/>
      <c r="D139" s="38"/>
      <c r="E139" s="39"/>
      <c r="F139" s="40"/>
      <c r="G139" s="40"/>
    </row>
    <row r="140" spans="1:7" ht="23.25" customHeight="1">
      <c r="A140" s="37" t="s">
        <v>110</v>
      </c>
      <c r="C140" s="46"/>
      <c r="D140" s="38"/>
      <c r="E140" s="54" t="s">
        <v>754</v>
      </c>
      <c r="F140" s="53">
        <v>50000</v>
      </c>
      <c r="G140" s="39" t="s">
        <v>469</v>
      </c>
    </row>
    <row r="141" spans="1:7" ht="23.25" customHeight="1">
      <c r="A141" s="49"/>
      <c r="B141" s="49" t="s">
        <v>215</v>
      </c>
      <c r="C141" s="46"/>
      <c r="D141" s="38"/>
      <c r="E141" s="39"/>
      <c r="F141" s="40"/>
      <c r="G141" s="40"/>
    </row>
    <row r="142" spans="1:7" ht="23.25" customHeight="1">
      <c r="A142" s="49"/>
      <c r="B142" s="49" t="s">
        <v>1039</v>
      </c>
      <c r="C142" s="46"/>
      <c r="D142" s="38"/>
      <c r="E142" s="39"/>
      <c r="F142" s="40"/>
      <c r="G142" s="40"/>
    </row>
    <row r="143" spans="1:7" ht="23.25" customHeight="1">
      <c r="A143" s="49"/>
      <c r="B143" s="49" t="s">
        <v>229</v>
      </c>
      <c r="C143" s="46"/>
      <c r="D143" s="38"/>
      <c r="E143" s="39"/>
      <c r="F143" s="40"/>
      <c r="G143" s="40"/>
    </row>
    <row r="144" spans="1:7" ht="23.25" customHeight="1">
      <c r="A144" s="49"/>
      <c r="B144" s="49" t="s">
        <v>80</v>
      </c>
      <c r="C144" s="46"/>
      <c r="D144" s="38"/>
      <c r="E144" s="39"/>
      <c r="F144" s="40"/>
      <c r="G144" s="40"/>
    </row>
    <row r="145" spans="1:7" ht="23.25" customHeight="1">
      <c r="A145" s="37" t="s">
        <v>111</v>
      </c>
      <c r="C145" s="46"/>
      <c r="D145" s="38"/>
      <c r="E145" s="39"/>
      <c r="F145" s="40"/>
      <c r="G145" s="40"/>
    </row>
    <row r="146" spans="1:7" ht="23.25" customHeight="1">
      <c r="A146" s="37"/>
      <c r="B146" s="37"/>
      <c r="C146" s="46"/>
      <c r="D146" s="38"/>
      <c r="E146" s="54" t="s">
        <v>754</v>
      </c>
      <c r="F146" s="53">
        <v>150000</v>
      </c>
      <c r="G146" s="39" t="s">
        <v>469</v>
      </c>
    </row>
    <row r="147" spans="1:7" ht="23.25" customHeight="1">
      <c r="A147" s="49"/>
      <c r="B147" s="49" t="s">
        <v>216</v>
      </c>
      <c r="C147" s="46"/>
      <c r="D147" s="38"/>
      <c r="E147" s="39"/>
      <c r="F147" s="40"/>
      <c r="G147" s="40"/>
    </row>
    <row r="148" spans="1:7" ht="23.25" customHeight="1">
      <c r="A148" s="37"/>
      <c r="B148" s="49" t="s">
        <v>217</v>
      </c>
      <c r="C148" s="46"/>
      <c r="D148" s="38"/>
      <c r="E148" s="39"/>
      <c r="F148" s="40"/>
      <c r="G148" s="40"/>
    </row>
    <row r="149" spans="1:7" ht="23.25" customHeight="1">
      <c r="A149" s="37"/>
      <c r="B149" s="49" t="s">
        <v>218</v>
      </c>
      <c r="C149" s="46"/>
      <c r="D149" s="38"/>
      <c r="E149" s="39"/>
      <c r="F149" s="40"/>
      <c r="G149" s="40"/>
    </row>
    <row r="150" spans="1:7" ht="23.25" customHeight="1">
      <c r="A150" s="37"/>
      <c r="B150" s="49" t="s">
        <v>219</v>
      </c>
      <c r="C150" s="46"/>
      <c r="D150" s="38"/>
      <c r="E150" s="39"/>
      <c r="F150" s="40"/>
      <c r="G150" s="40"/>
    </row>
    <row r="151" spans="1:7" ht="23.25" customHeight="1">
      <c r="A151" s="37"/>
      <c r="B151" s="49" t="s">
        <v>80</v>
      </c>
      <c r="C151" s="46"/>
      <c r="D151" s="38"/>
      <c r="E151" s="39"/>
      <c r="F151" s="40"/>
      <c r="G151" s="40"/>
    </row>
    <row r="152" spans="1:7" ht="23.25" customHeight="1">
      <c r="A152" s="37" t="s">
        <v>1458</v>
      </c>
      <c r="B152" s="37"/>
      <c r="C152" s="46"/>
      <c r="D152" s="38"/>
      <c r="E152" s="54" t="s">
        <v>754</v>
      </c>
      <c r="F152" s="53">
        <v>30000</v>
      </c>
      <c r="G152" s="39" t="s">
        <v>469</v>
      </c>
    </row>
    <row r="153" spans="1:7" ht="23.25" customHeight="1">
      <c r="A153" s="37"/>
      <c r="B153" s="49" t="s">
        <v>1459</v>
      </c>
      <c r="C153" s="46"/>
      <c r="D153" s="38"/>
      <c r="E153" s="39"/>
      <c r="F153" s="40"/>
      <c r="G153" s="40"/>
    </row>
    <row r="154" spans="1:7" ht="23.25" customHeight="1">
      <c r="A154" s="37"/>
      <c r="B154" s="49" t="s">
        <v>917</v>
      </c>
      <c r="C154" s="46"/>
      <c r="D154" s="38"/>
      <c r="E154" s="39"/>
      <c r="F154" s="40"/>
      <c r="G154" s="40"/>
    </row>
    <row r="155" spans="1:7" ht="28.5" customHeight="1">
      <c r="A155" s="37" t="s">
        <v>102</v>
      </c>
      <c r="B155" s="49"/>
      <c r="C155" s="46"/>
      <c r="D155" s="38"/>
      <c r="E155" s="39"/>
      <c r="F155" s="40"/>
      <c r="G155" s="40"/>
    </row>
    <row r="156" spans="1:7" ht="23.25" customHeight="1">
      <c r="A156" s="37"/>
      <c r="B156" s="37" t="s">
        <v>1667</v>
      </c>
      <c r="C156" s="46"/>
      <c r="D156" s="38"/>
      <c r="E156" s="54" t="s">
        <v>470</v>
      </c>
      <c r="F156" s="53">
        <f>SUM(F157)</f>
        <v>100000</v>
      </c>
      <c r="G156" s="39" t="s">
        <v>469</v>
      </c>
    </row>
    <row r="157" spans="1:7" ht="23.25" customHeight="1">
      <c r="A157" s="37" t="s">
        <v>806</v>
      </c>
      <c r="C157" s="46"/>
      <c r="D157" s="38"/>
      <c r="E157" s="54" t="s">
        <v>754</v>
      </c>
      <c r="F157" s="53">
        <v>100000</v>
      </c>
      <c r="G157" s="39" t="s">
        <v>469</v>
      </c>
    </row>
    <row r="158" spans="1:7" ht="23.25" customHeight="1">
      <c r="A158" s="37"/>
      <c r="B158" s="49" t="s">
        <v>220</v>
      </c>
      <c r="C158" s="46"/>
      <c r="D158" s="38"/>
      <c r="E158" s="39"/>
      <c r="F158" s="40"/>
      <c r="G158" s="40"/>
    </row>
    <row r="159" spans="1:7" ht="23.25" customHeight="1">
      <c r="A159" s="37"/>
      <c r="B159" s="49" t="s">
        <v>221</v>
      </c>
      <c r="C159" s="46"/>
      <c r="D159" s="38"/>
      <c r="E159" s="39"/>
      <c r="F159" s="40"/>
      <c r="G159" s="40"/>
    </row>
    <row r="160" spans="1:7" ht="23.25" customHeight="1">
      <c r="A160" s="37"/>
      <c r="B160" s="49" t="s">
        <v>80</v>
      </c>
      <c r="C160" s="46"/>
      <c r="D160" s="38"/>
      <c r="E160" s="39"/>
      <c r="F160" s="40"/>
      <c r="G160" s="40"/>
    </row>
    <row r="161" spans="1:7" ht="23.25" customHeight="1">
      <c r="A161" s="45" t="s">
        <v>162</v>
      </c>
      <c r="B161" s="42"/>
      <c r="C161" s="40"/>
      <c r="D161" s="1"/>
      <c r="E161" s="10" t="s">
        <v>470</v>
      </c>
      <c r="F161" s="47">
        <f>SUM(F162,F166,F169,F172,F175,F179,F182,F185)</f>
        <v>342000</v>
      </c>
      <c r="G161" s="44" t="s">
        <v>469</v>
      </c>
    </row>
    <row r="162" spans="1:7" ht="23.25" customHeight="1">
      <c r="A162" s="37" t="s">
        <v>857</v>
      </c>
      <c r="B162" s="37"/>
      <c r="C162" s="46"/>
      <c r="D162" s="38"/>
      <c r="E162" s="54" t="s">
        <v>754</v>
      </c>
      <c r="F162" s="53">
        <v>40000</v>
      </c>
      <c r="G162" s="39" t="s">
        <v>469</v>
      </c>
    </row>
    <row r="163" spans="1:7" ht="23.25" customHeight="1">
      <c r="A163" s="37"/>
      <c r="B163" s="49" t="s">
        <v>222</v>
      </c>
      <c r="C163" s="46"/>
      <c r="D163" s="38"/>
      <c r="E163" s="39"/>
      <c r="F163" s="40"/>
      <c r="G163" s="40"/>
    </row>
    <row r="164" spans="1:7" ht="23.25" customHeight="1">
      <c r="A164" s="37"/>
      <c r="B164" s="49" t="s">
        <v>223</v>
      </c>
      <c r="C164" s="46"/>
      <c r="D164" s="38"/>
      <c r="E164" s="39"/>
      <c r="F164" s="40"/>
      <c r="G164" s="40"/>
    </row>
    <row r="165" spans="1:7" ht="23.25" customHeight="1">
      <c r="A165" s="37"/>
      <c r="B165" s="49" t="s">
        <v>82</v>
      </c>
      <c r="C165" s="46"/>
      <c r="D165" s="38"/>
      <c r="E165" s="39"/>
      <c r="F165" s="40"/>
      <c r="G165" s="40"/>
    </row>
    <row r="166" spans="1:7" ht="23.25" customHeight="1">
      <c r="A166" s="37" t="s">
        <v>858</v>
      </c>
      <c r="C166" s="46"/>
      <c r="D166" s="38"/>
      <c r="E166" s="54" t="s">
        <v>754</v>
      </c>
      <c r="F166" s="53">
        <v>30000</v>
      </c>
      <c r="G166" s="39" t="s">
        <v>469</v>
      </c>
    </row>
    <row r="167" spans="1:7" ht="23.25" customHeight="1">
      <c r="A167" s="37"/>
      <c r="B167" s="49" t="s">
        <v>224</v>
      </c>
      <c r="C167" s="46"/>
      <c r="D167" s="38"/>
      <c r="E167" s="39"/>
      <c r="F167" s="40"/>
      <c r="G167" s="40"/>
    </row>
    <row r="168" spans="1:7" ht="23.25" customHeight="1">
      <c r="A168" s="37"/>
      <c r="B168" s="49" t="s">
        <v>83</v>
      </c>
      <c r="C168" s="46"/>
      <c r="D168" s="38"/>
      <c r="E168" s="39"/>
      <c r="F168" s="40"/>
      <c r="G168" s="40"/>
    </row>
    <row r="169" spans="1:7" ht="23.25" customHeight="1">
      <c r="A169" s="37" t="s">
        <v>859</v>
      </c>
      <c r="B169" s="37"/>
      <c r="C169" s="46"/>
      <c r="D169" s="38"/>
      <c r="E169" s="54" t="s">
        <v>754</v>
      </c>
      <c r="F169" s="53">
        <v>50000</v>
      </c>
      <c r="G169" s="39" t="s">
        <v>469</v>
      </c>
    </row>
    <row r="170" spans="1:7" ht="23.25" customHeight="1">
      <c r="A170" s="37"/>
      <c r="B170" s="49" t="s">
        <v>225</v>
      </c>
      <c r="C170" s="46"/>
      <c r="D170" s="38"/>
      <c r="E170" s="39"/>
      <c r="F170" s="40"/>
      <c r="G170" s="40"/>
    </row>
    <row r="171" spans="1:7" ht="23.25" customHeight="1">
      <c r="A171" s="37"/>
      <c r="B171" s="49" t="s">
        <v>80</v>
      </c>
      <c r="C171" s="46"/>
      <c r="D171" s="38"/>
      <c r="E171" s="39"/>
      <c r="F171" s="40"/>
      <c r="G171" s="40"/>
    </row>
    <row r="172" spans="1:7" ht="23.25" customHeight="1">
      <c r="A172" s="37" t="s">
        <v>860</v>
      </c>
      <c r="B172" s="42"/>
      <c r="C172" s="46"/>
      <c r="D172" s="38"/>
      <c r="E172" s="54" t="s">
        <v>754</v>
      </c>
      <c r="F172" s="53">
        <v>150000</v>
      </c>
      <c r="G172" s="39" t="s">
        <v>469</v>
      </c>
    </row>
    <row r="173" spans="1:7" ht="23.25" customHeight="1">
      <c r="A173" s="37"/>
      <c r="B173" s="37" t="s">
        <v>226</v>
      </c>
      <c r="C173" s="46"/>
      <c r="D173" s="38"/>
      <c r="E173" s="39"/>
      <c r="F173" s="40"/>
      <c r="G173" s="40"/>
    </row>
    <row r="174" spans="1:7" ht="23.25" customHeight="1">
      <c r="A174" s="37"/>
      <c r="B174" s="37" t="s">
        <v>120</v>
      </c>
      <c r="C174" s="46"/>
      <c r="D174" s="38"/>
      <c r="E174" s="39"/>
      <c r="F174" s="40"/>
      <c r="G174" s="40"/>
    </row>
    <row r="175" spans="1:7" ht="23.25" customHeight="1">
      <c r="A175" s="37" t="s">
        <v>861</v>
      </c>
      <c r="B175" s="37"/>
      <c r="C175" s="46"/>
      <c r="D175" s="38"/>
      <c r="E175" s="54" t="s">
        <v>754</v>
      </c>
      <c r="F175" s="53">
        <v>30000</v>
      </c>
      <c r="G175" s="39" t="s">
        <v>469</v>
      </c>
    </row>
    <row r="176" spans="1:7" ht="23.25" customHeight="1">
      <c r="A176" s="37"/>
      <c r="B176" s="37" t="s">
        <v>1355</v>
      </c>
      <c r="C176" s="46"/>
      <c r="D176" s="38"/>
      <c r="E176" s="39"/>
      <c r="F176" s="40"/>
      <c r="G176" s="40"/>
    </row>
    <row r="177" spans="1:7" ht="23.25" customHeight="1">
      <c r="A177" s="37"/>
      <c r="B177" s="37" t="s">
        <v>1354</v>
      </c>
      <c r="C177" s="46"/>
      <c r="D177" s="38"/>
      <c r="E177" s="39"/>
      <c r="F177" s="40"/>
      <c r="G177" s="40"/>
    </row>
    <row r="178" spans="1:7" ht="23.25" customHeight="1">
      <c r="A178" s="37"/>
      <c r="B178" s="49" t="s">
        <v>155</v>
      </c>
      <c r="C178" s="46"/>
      <c r="D178" s="38"/>
      <c r="E178" s="39"/>
      <c r="F178" s="40"/>
      <c r="G178" s="40"/>
    </row>
    <row r="179" spans="1:7" ht="23.25" customHeight="1">
      <c r="A179" s="37" t="s">
        <v>862</v>
      </c>
      <c r="B179" s="37"/>
      <c r="C179" s="46"/>
      <c r="D179" s="38"/>
      <c r="E179" s="54" t="s">
        <v>754</v>
      </c>
      <c r="F179" s="53">
        <v>4000</v>
      </c>
      <c r="G179" s="39" t="s">
        <v>469</v>
      </c>
    </row>
    <row r="180" spans="1:7" ht="23.25" customHeight="1">
      <c r="A180" s="37"/>
      <c r="B180" s="37" t="s">
        <v>227</v>
      </c>
      <c r="C180" s="46"/>
      <c r="D180" s="38"/>
      <c r="E180" s="39"/>
      <c r="F180" s="40"/>
      <c r="G180" s="40"/>
    </row>
    <row r="181" spans="1:7" ht="23.25" customHeight="1">
      <c r="A181" s="37"/>
      <c r="B181" s="49" t="s">
        <v>80</v>
      </c>
      <c r="C181" s="46"/>
      <c r="D181" s="38"/>
      <c r="E181" s="39"/>
      <c r="F181" s="40"/>
      <c r="G181" s="40"/>
    </row>
    <row r="182" spans="1:7" ht="23.25" customHeight="1">
      <c r="A182" s="37" t="s">
        <v>863</v>
      </c>
      <c r="B182" s="48"/>
      <c r="C182" s="46"/>
      <c r="D182" s="38"/>
      <c r="E182" s="54" t="s">
        <v>754</v>
      </c>
      <c r="F182" s="53">
        <v>30000</v>
      </c>
      <c r="G182" s="39" t="s">
        <v>469</v>
      </c>
    </row>
    <row r="183" spans="1:7" ht="23.25" customHeight="1">
      <c r="A183" s="37"/>
      <c r="B183" s="37" t="s">
        <v>228</v>
      </c>
      <c r="C183" s="46"/>
      <c r="D183" s="38"/>
      <c r="E183" s="39"/>
      <c r="F183" s="40"/>
      <c r="G183" s="40"/>
    </row>
    <row r="184" spans="1:7" ht="23.25" customHeight="1">
      <c r="A184" s="37"/>
      <c r="B184" s="49" t="s">
        <v>80</v>
      </c>
      <c r="C184" s="46"/>
      <c r="D184" s="38"/>
      <c r="E184" s="39"/>
      <c r="F184" s="40"/>
      <c r="G184" s="40"/>
    </row>
    <row r="185" spans="1:7" ht="26.25" customHeight="1">
      <c r="A185" s="37" t="s">
        <v>864</v>
      </c>
      <c r="B185" s="37"/>
      <c r="C185" s="46"/>
      <c r="D185" s="38"/>
      <c r="E185" s="54" t="s">
        <v>754</v>
      </c>
      <c r="F185" s="53">
        <v>8000</v>
      </c>
      <c r="G185" s="39" t="s">
        <v>469</v>
      </c>
    </row>
    <row r="186" spans="1:7" ht="23.25" customHeight="1">
      <c r="A186" s="37"/>
      <c r="B186" s="49" t="s">
        <v>318</v>
      </c>
      <c r="C186" s="46"/>
      <c r="D186" s="38"/>
      <c r="E186" s="39"/>
      <c r="F186" s="40"/>
      <c r="G186" s="40"/>
    </row>
    <row r="187" spans="1:7" ht="23.25" customHeight="1">
      <c r="A187" s="37"/>
      <c r="B187" s="49" t="s">
        <v>319</v>
      </c>
      <c r="C187" s="46"/>
      <c r="D187" s="38"/>
      <c r="E187" s="39"/>
      <c r="F187" s="40"/>
      <c r="G187" s="40"/>
    </row>
    <row r="188" spans="1:7" ht="23.25" customHeight="1">
      <c r="A188" s="37"/>
      <c r="B188" s="49" t="s">
        <v>155</v>
      </c>
      <c r="C188" s="46"/>
      <c r="D188" s="38"/>
      <c r="E188" s="39"/>
      <c r="F188" s="40"/>
      <c r="G188" s="40"/>
    </row>
    <row r="189" spans="1:7" ht="23.25" customHeight="1">
      <c r="A189" s="45" t="s">
        <v>112</v>
      </c>
      <c r="B189" s="42"/>
      <c r="C189" s="46"/>
      <c r="D189" s="38"/>
      <c r="E189" s="70" t="s">
        <v>470</v>
      </c>
      <c r="F189" s="47">
        <f>SUM(F190,F194,F197,F201)</f>
        <v>573684</v>
      </c>
      <c r="G189" s="44" t="s">
        <v>469</v>
      </c>
    </row>
    <row r="190" spans="1:7" ht="23.25" customHeight="1">
      <c r="A190" s="37" t="s">
        <v>865</v>
      </c>
      <c r="B190" s="37"/>
      <c r="C190" s="46"/>
      <c r="D190" s="38"/>
      <c r="E190" s="54" t="s">
        <v>754</v>
      </c>
      <c r="F190" s="53">
        <v>440684</v>
      </c>
      <c r="G190" s="39" t="s">
        <v>469</v>
      </c>
    </row>
    <row r="191" spans="1:7" ht="23.25" customHeight="1">
      <c r="A191" s="37"/>
      <c r="B191" s="49" t="s">
        <v>230</v>
      </c>
      <c r="C191" s="46"/>
      <c r="D191" s="38"/>
      <c r="E191" s="39"/>
      <c r="F191" s="40"/>
      <c r="G191" s="40"/>
    </row>
    <row r="192" spans="1:7" ht="23.25" customHeight="1">
      <c r="A192" s="37"/>
      <c r="B192" s="49" t="s">
        <v>231</v>
      </c>
      <c r="C192" s="46"/>
      <c r="D192" s="38"/>
      <c r="E192" s="39"/>
      <c r="F192" s="40"/>
      <c r="G192" s="40"/>
    </row>
    <row r="193" spans="1:7" ht="23.25" customHeight="1">
      <c r="A193" s="37"/>
      <c r="B193" s="49" t="s">
        <v>522</v>
      </c>
      <c r="C193" s="46"/>
      <c r="D193" s="38"/>
      <c r="E193" s="39"/>
      <c r="F193" s="40"/>
      <c r="G193" s="40"/>
    </row>
    <row r="194" spans="1:7" ht="23.25" customHeight="1">
      <c r="A194" s="37" t="s">
        <v>866</v>
      </c>
      <c r="B194" s="37"/>
      <c r="C194" s="46"/>
      <c r="D194" s="38"/>
      <c r="E194" s="54" t="s">
        <v>754</v>
      </c>
      <c r="F194" s="53">
        <v>5000</v>
      </c>
      <c r="G194" s="39" t="s">
        <v>469</v>
      </c>
    </row>
    <row r="195" spans="1:7" ht="23.25" customHeight="1">
      <c r="A195" s="37"/>
      <c r="B195" s="49" t="s">
        <v>232</v>
      </c>
      <c r="C195" s="46"/>
      <c r="D195" s="38"/>
      <c r="E195" s="39"/>
      <c r="F195" s="40"/>
      <c r="G195" s="40"/>
    </row>
    <row r="196" spans="1:7" ht="23.25" customHeight="1">
      <c r="A196" s="37"/>
      <c r="B196" s="49" t="s">
        <v>1644</v>
      </c>
      <c r="C196" s="46"/>
      <c r="D196" s="38"/>
      <c r="E196" s="39"/>
      <c r="F196" s="40"/>
      <c r="G196" s="40"/>
    </row>
    <row r="197" spans="1:7" ht="23.25" customHeight="1">
      <c r="A197" s="37" t="s">
        <v>867</v>
      </c>
      <c r="B197" s="37"/>
      <c r="C197" s="46"/>
      <c r="D197" s="38"/>
      <c r="E197" s="54" t="s">
        <v>754</v>
      </c>
      <c r="F197" s="53">
        <v>120000</v>
      </c>
      <c r="G197" s="39" t="s">
        <v>469</v>
      </c>
    </row>
    <row r="198" spans="1:7" ht="23.25" customHeight="1">
      <c r="A198" s="37"/>
      <c r="B198" s="49" t="s">
        <v>233</v>
      </c>
      <c r="C198" s="46"/>
      <c r="D198" s="38"/>
      <c r="E198" s="39"/>
      <c r="F198" s="40"/>
      <c r="G198" s="40"/>
    </row>
    <row r="199" spans="1:7" ht="23.25" customHeight="1">
      <c r="A199" s="37"/>
      <c r="B199" s="49" t="s">
        <v>1645</v>
      </c>
      <c r="C199" s="46"/>
      <c r="D199" s="38"/>
      <c r="E199" s="39"/>
      <c r="F199" s="40"/>
      <c r="G199" s="40"/>
    </row>
    <row r="200" spans="1:7" ht="23.25" customHeight="1">
      <c r="A200" s="37" t="s">
        <v>868</v>
      </c>
      <c r="B200" s="37"/>
      <c r="C200" s="46"/>
      <c r="D200" s="38"/>
      <c r="E200" s="39"/>
      <c r="F200" s="1"/>
      <c r="G200" s="1"/>
    </row>
    <row r="201" spans="1:7" ht="23.25" customHeight="1">
      <c r="A201" s="37"/>
      <c r="C201" s="46"/>
      <c r="D201" s="38"/>
      <c r="E201" s="54" t="s">
        <v>754</v>
      </c>
      <c r="F201" s="53">
        <v>8000</v>
      </c>
      <c r="G201" s="39" t="s">
        <v>469</v>
      </c>
    </row>
    <row r="202" spans="1:7" ht="23.25" customHeight="1">
      <c r="A202" s="37"/>
      <c r="B202" s="49" t="s">
        <v>234</v>
      </c>
      <c r="C202" s="46"/>
      <c r="D202" s="38"/>
      <c r="E202" s="39"/>
      <c r="F202" s="40"/>
      <c r="G202" s="40"/>
    </row>
    <row r="203" spans="1:7" ht="23.25" customHeight="1">
      <c r="A203" s="37"/>
      <c r="B203" s="49" t="s">
        <v>235</v>
      </c>
      <c r="C203" s="46"/>
      <c r="D203" s="38"/>
      <c r="E203" s="39"/>
      <c r="F203" s="40"/>
      <c r="G203" s="40"/>
    </row>
    <row r="204" spans="1:7" ht="23.25" customHeight="1">
      <c r="A204" s="37"/>
      <c r="B204" s="49" t="s">
        <v>522</v>
      </c>
      <c r="C204" s="46"/>
      <c r="D204" s="38"/>
      <c r="E204" s="39"/>
      <c r="F204" s="40"/>
      <c r="G204" s="40"/>
    </row>
    <row r="205" spans="1:7" ht="23.25" customHeight="1">
      <c r="A205" s="45" t="s">
        <v>85</v>
      </c>
      <c r="B205" s="49"/>
      <c r="C205" s="46"/>
      <c r="D205" s="38"/>
      <c r="E205" s="70" t="s">
        <v>470</v>
      </c>
      <c r="F205" s="47">
        <f>SUM(F206)</f>
        <v>22000</v>
      </c>
      <c r="G205" s="44" t="s">
        <v>469</v>
      </c>
    </row>
    <row r="206" spans="1:7" ht="23.25" customHeight="1">
      <c r="A206" s="45" t="s">
        <v>1442</v>
      </c>
      <c r="B206" s="37"/>
      <c r="C206" s="46"/>
      <c r="D206" s="38"/>
      <c r="E206" s="70" t="s">
        <v>470</v>
      </c>
      <c r="F206" s="47">
        <f>SUM(F209,F216)</f>
        <v>22000</v>
      </c>
      <c r="G206" s="44" t="s">
        <v>469</v>
      </c>
    </row>
    <row r="207" spans="1:7" ht="23.25" customHeight="1">
      <c r="A207" s="37" t="s">
        <v>1443</v>
      </c>
      <c r="B207" s="37"/>
      <c r="C207" s="46"/>
      <c r="D207" s="38"/>
      <c r="E207" s="54" t="s">
        <v>470</v>
      </c>
      <c r="F207" s="53">
        <f>SUM(F209)</f>
        <v>12000</v>
      </c>
      <c r="G207" s="39" t="s">
        <v>469</v>
      </c>
    </row>
    <row r="208" spans="1:7" ht="23.25" customHeight="1">
      <c r="A208" s="37" t="s">
        <v>1444</v>
      </c>
      <c r="B208" s="37"/>
      <c r="C208" s="46"/>
      <c r="D208" s="38"/>
      <c r="E208" s="39"/>
      <c r="F208" s="40"/>
      <c r="G208" s="40"/>
    </row>
    <row r="209" spans="1:7" ht="23.25" customHeight="1">
      <c r="A209" s="37"/>
      <c r="B209" s="37"/>
      <c r="C209" s="46"/>
      <c r="D209" s="38"/>
      <c r="E209" s="54" t="s">
        <v>754</v>
      </c>
      <c r="F209" s="53">
        <v>12000</v>
      </c>
      <c r="G209" s="39" t="s">
        <v>469</v>
      </c>
    </row>
    <row r="210" spans="1:7" ht="23.25" customHeight="1">
      <c r="A210" s="37"/>
      <c r="B210" s="49" t="s">
        <v>884</v>
      </c>
      <c r="C210" s="46"/>
      <c r="D210" s="38"/>
      <c r="E210" s="39"/>
      <c r="F210" s="40"/>
      <c r="G210" s="40"/>
    </row>
    <row r="211" spans="1:7" ht="23.25" customHeight="1">
      <c r="A211" s="37"/>
      <c r="B211" s="49" t="s">
        <v>885</v>
      </c>
      <c r="C211" s="46"/>
      <c r="D211" s="38"/>
      <c r="E211" s="39"/>
      <c r="F211" s="40"/>
      <c r="G211" s="40"/>
    </row>
    <row r="212" spans="1:7" ht="23.25" customHeight="1">
      <c r="A212" s="37"/>
      <c r="B212" s="49" t="s">
        <v>80</v>
      </c>
      <c r="C212" s="46"/>
      <c r="D212" s="38"/>
      <c r="E212" s="39"/>
      <c r="F212" s="40"/>
      <c r="G212" s="40"/>
    </row>
    <row r="213" spans="1:7" ht="23.25" customHeight="1">
      <c r="A213" s="37"/>
      <c r="B213" s="49" t="s">
        <v>886</v>
      </c>
      <c r="C213" s="46"/>
      <c r="D213" s="38"/>
      <c r="E213" s="39"/>
      <c r="F213" s="40"/>
      <c r="G213" s="40"/>
    </row>
    <row r="214" spans="1:7" ht="23.25" customHeight="1">
      <c r="A214" s="37" t="s">
        <v>700</v>
      </c>
      <c r="B214" s="49"/>
      <c r="C214" s="46"/>
      <c r="D214" s="38"/>
      <c r="E214" s="54" t="s">
        <v>470</v>
      </c>
      <c r="F214" s="53">
        <f>SUM(F216)</f>
        <v>10000</v>
      </c>
      <c r="G214" s="39" t="s">
        <v>469</v>
      </c>
    </row>
    <row r="215" spans="1:7" ht="23.25" customHeight="1">
      <c r="A215" s="37" t="s">
        <v>1666</v>
      </c>
      <c r="B215" s="49"/>
      <c r="C215" s="46"/>
      <c r="D215" s="38"/>
      <c r="E215" s="39"/>
      <c r="F215" s="40"/>
      <c r="G215" s="40"/>
    </row>
    <row r="216" spans="1:7" ht="23.25" customHeight="1">
      <c r="A216" s="37"/>
      <c r="B216" s="49"/>
      <c r="C216" s="46"/>
      <c r="D216" s="38"/>
      <c r="E216" s="54" t="s">
        <v>754</v>
      </c>
      <c r="F216" s="53">
        <v>10000</v>
      </c>
      <c r="G216" s="39" t="s">
        <v>469</v>
      </c>
    </row>
    <row r="217" spans="1:7" ht="23.25" customHeight="1">
      <c r="A217" s="37"/>
      <c r="B217" s="49" t="s">
        <v>696</v>
      </c>
      <c r="C217" s="46"/>
      <c r="D217" s="38"/>
      <c r="E217" s="39"/>
      <c r="F217" s="40"/>
      <c r="G217" s="40"/>
    </row>
    <row r="218" spans="1:7" ht="23.25" customHeight="1">
      <c r="A218" s="37"/>
      <c r="B218" s="49" t="s">
        <v>697</v>
      </c>
      <c r="C218" s="46"/>
      <c r="D218" s="38"/>
      <c r="E218" s="39"/>
      <c r="F218" s="40"/>
      <c r="G218" s="40"/>
    </row>
    <row r="219" spans="1:7" ht="23.25" customHeight="1">
      <c r="A219" s="37"/>
      <c r="B219" s="49" t="s">
        <v>698</v>
      </c>
      <c r="C219" s="46"/>
      <c r="D219" s="38"/>
      <c r="E219" s="39"/>
      <c r="F219" s="40"/>
      <c r="G219" s="40"/>
    </row>
    <row r="220" spans="1:7" ht="23.25" customHeight="1">
      <c r="A220" s="37"/>
      <c r="B220" s="49" t="s">
        <v>699</v>
      </c>
      <c r="C220" s="46"/>
      <c r="D220" s="38"/>
      <c r="E220" s="39"/>
      <c r="F220" s="40"/>
      <c r="G220" s="40"/>
    </row>
    <row r="221" spans="1:7" ht="23.25" customHeight="1">
      <c r="A221" s="37"/>
      <c r="B221" s="49" t="s">
        <v>163</v>
      </c>
      <c r="C221" s="46"/>
      <c r="D221" s="38"/>
      <c r="E221" s="39"/>
      <c r="F221" s="40"/>
      <c r="G221" s="40"/>
    </row>
    <row r="222" spans="1:7" ht="23.25" customHeight="1">
      <c r="A222" s="45" t="s">
        <v>237</v>
      </c>
      <c r="B222" s="37"/>
      <c r="C222" s="46"/>
      <c r="D222" s="40"/>
      <c r="E222" s="70" t="s">
        <v>470</v>
      </c>
      <c r="F222" s="47">
        <f>SUM(F223)</f>
        <v>167000</v>
      </c>
      <c r="G222" s="44" t="s">
        <v>236</v>
      </c>
    </row>
    <row r="223" spans="1:7" ht="23.25" customHeight="1">
      <c r="A223" s="42" t="s">
        <v>113</v>
      </c>
      <c r="B223" s="37"/>
      <c r="C223" s="46"/>
      <c r="D223" s="38"/>
      <c r="E223" s="70" t="s">
        <v>470</v>
      </c>
      <c r="F223" s="47">
        <f>SUM(F225,F230,F234,F238)</f>
        <v>167000</v>
      </c>
      <c r="G223" s="44" t="s">
        <v>469</v>
      </c>
    </row>
    <row r="224" spans="1:7" ht="23.25" customHeight="1">
      <c r="A224" s="37" t="s">
        <v>114</v>
      </c>
      <c r="B224" s="37"/>
      <c r="C224" s="46"/>
      <c r="D224" s="38"/>
      <c r="E224" s="54" t="s">
        <v>470</v>
      </c>
      <c r="F224" s="53">
        <f>SUM(F225)</f>
        <v>5000</v>
      </c>
      <c r="G224" s="39" t="s">
        <v>469</v>
      </c>
    </row>
    <row r="225" spans="1:7" ht="23.25" customHeight="1">
      <c r="A225" s="37" t="s">
        <v>115</v>
      </c>
      <c r="B225" s="37"/>
      <c r="C225" s="46"/>
      <c r="D225" s="38"/>
      <c r="E225" s="54" t="s">
        <v>754</v>
      </c>
      <c r="F225" s="53">
        <v>5000</v>
      </c>
      <c r="G225" s="39" t="s">
        <v>469</v>
      </c>
    </row>
    <row r="226" spans="1:7" ht="23.25" customHeight="1">
      <c r="A226" s="37"/>
      <c r="B226" s="37" t="s">
        <v>1110</v>
      </c>
      <c r="C226" s="46"/>
      <c r="D226" s="38"/>
      <c r="E226" s="39"/>
      <c r="F226" s="40"/>
      <c r="G226" s="40"/>
    </row>
    <row r="227" spans="1:7" ht="23.25" customHeight="1">
      <c r="A227" s="37"/>
      <c r="B227" s="37" t="s">
        <v>1646</v>
      </c>
      <c r="C227" s="46"/>
      <c r="D227" s="38"/>
      <c r="E227" s="39"/>
      <c r="F227" s="40"/>
      <c r="G227" s="40"/>
    </row>
    <row r="228" spans="1:7" ht="23.25" customHeight="1">
      <c r="A228" s="37"/>
      <c r="B228" s="37" t="s">
        <v>77</v>
      </c>
      <c r="C228" s="46"/>
      <c r="D228" s="38"/>
      <c r="E228" s="39"/>
      <c r="F228" s="40"/>
      <c r="G228" s="40"/>
    </row>
    <row r="229" spans="1:7" ht="23.25" customHeight="1">
      <c r="A229" s="37" t="s">
        <v>116</v>
      </c>
      <c r="B229" s="37"/>
      <c r="C229" s="46"/>
      <c r="D229" s="38"/>
      <c r="E229" s="54" t="s">
        <v>470</v>
      </c>
      <c r="F229" s="53">
        <f>SUM(F230)</f>
        <v>80000</v>
      </c>
      <c r="G229" s="39" t="s">
        <v>469</v>
      </c>
    </row>
    <row r="230" spans="1:7" ht="23.25" customHeight="1">
      <c r="A230" s="37" t="s">
        <v>1441</v>
      </c>
      <c r="B230" s="37"/>
      <c r="C230" s="55"/>
      <c r="D230" s="38"/>
      <c r="E230" s="54" t="s">
        <v>754</v>
      </c>
      <c r="F230" s="53">
        <v>80000</v>
      </c>
      <c r="G230" s="38" t="s">
        <v>469</v>
      </c>
    </row>
    <row r="231" spans="1:7" ht="23.25" customHeight="1">
      <c r="A231" s="37"/>
      <c r="B231" s="37" t="s">
        <v>883</v>
      </c>
      <c r="C231" s="55"/>
      <c r="D231" s="38"/>
      <c r="E231" s="39"/>
      <c r="F231" s="38"/>
      <c r="G231" s="38"/>
    </row>
    <row r="232" spans="1:7" ht="23.25" customHeight="1">
      <c r="A232" s="37"/>
      <c r="B232" s="37" t="s">
        <v>1647</v>
      </c>
      <c r="C232" s="55"/>
      <c r="D232" s="38"/>
      <c r="E232" s="39"/>
      <c r="F232" s="38"/>
      <c r="G232" s="38"/>
    </row>
    <row r="233" spans="1:7" ht="26.25" customHeight="1">
      <c r="A233" s="37" t="s">
        <v>1106</v>
      </c>
      <c r="B233" s="37"/>
      <c r="C233" s="46"/>
      <c r="D233" s="38"/>
      <c r="E233" s="54" t="s">
        <v>470</v>
      </c>
      <c r="F233" s="53">
        <f>SUM(F234)</f>
        <v>10000</v>
      </c>
      <c r="G233" s="39" t="s">
        <v>469</v>
      </c>
    </row>
    <row r="234" spans="1:7" ht="23.25" customHeight="1">
      <c r="A234" s="37" t="s">
        <v>1109</v>
      </c>
      <c r="B234" s="37"/>
      <c r="C234" s="55"/>
      <c r="D234" s="38"/>
      <c r="E234" s="54" t="s">
        <v>754</v>
      </c>
      <c r="F234" s="53">
        <v>10000</v>
      </c>
      <c r="G234" s="38" t="s">
        <v>469</v>
      </c>
    </row>
    <row r="235" spans="1:7" ht="23.25" customHeight="1">
      <c r="A235" s="37"/>
      <c r="B235" s="37" t="s">
        <v>1107</v>
      </c>
      <c r="C235" s="55"/>
      <c r="D235" s="38"/>
      <c r="E235" s="39"/>
      <c r="F235" s="38"/>
      <c r="G235" s="38"/>
    </row>
    <row r="236" spans="1:7" ht="23.25" customHeight="1">
      <c r="A236" s="37"/>
      <c r="B236" s="37" t="s">
        <v>1108</v>
      </c>
      <c r="C236" s="55"/>
      <c r="D236" s="38"/>
      <c r="E236" s="39"/>
      <c r="F236" s="38"/>
      <c r="G236" s="38"/>
    </row>
    <row r="237" spans="1:7" ht="23.25" customHeight="1">
      <c r="A237" s="37" t="s">
        <v>1756</v>
      </c>
      <c r="B237" s="37"/>
      <c r="C237" s="46"/>
      <c r="D237" s="38"/>
      <c r="E237" s="54" t="s">
        <v>470</v>
      </c>
      <c r="F237" s="53">
        <f>SUM(F238)</f>
        <v>72000</v>
      </c>
      <c r="G237" s="39" t="s">
        <v>469</v>
      </c>
    </row>
    <row r="238" spans="1:7" ht="23.25" customHeight="1">
      <c r="A238" s="37" t="s">
        <v>1757</v>
      </c>
      <c r="B238" s="37"/>
      <c r="C238" s="55"/>
      <c r="D238" s="38"/>
      <c r="E238" s="54" t="s">
        <v>754</v>
      </c>
      <c r="F238" s="53">
        <v>72000</v>
      </c>
      <c r="G238" s="38" t="s">
        <v>469</v>
      </c>
    </row>
    <row r="239" spans="1:7" ht="23.25" customHeight="1">
      <c r="A239" s="37"/>
      <c r="B239" s="37" t="s">
        <v>1758</v>
      </c>
      <c r="C239" s="55"/>
      <c r="D239" s="38"/>
      <c r="E239" s="39"/>
      <c r="F239" s="38"/>
      <c r="G239" s="38"/>
    </row>
    <row r="240" spans="1:7" ht="23.25" customHeight="1">
      <c r="A240" s="37"/>
      <c r="B240" s="37" t="s">
        <v>1759</v>
      </c>
      <c r="C240" s="55"/>
      <c r="D240" s="38"/>
      <c r="E240" s="39"/>
      <c r="F240" s="38"/>
      <c r="G240" s="38"/>
    </row>
    <row r="241" spans="1:8" ht="23.25" customHeight="1">
      <c r="A241" s="37"/>
      <c r="B241" s="37" t="s">
        <v>155</v>
      </c>
      <c r="C241" s="55"/>
      <c r="D241" s="38"/>
      <c r="E241" s="39"/>
      <c r="F241" s="38"/>
      <c r="G241" s="38"/>
    </row>
    <row r="242" spans="1:8" ht="23.25" customHeight="1">
      <c r="A242" s="429" t="s">
        <v>597</v>
      </c>
      <c r="B242" s="429"/>
      <c r="C242" s="40"/>
      <c r="D242" s="38"/>
      <c r="E242" s="121" t="s">
        <v>470</v>
      </c>
      <c r="F242" s="115">
        <f>SUM(F243,F276,F350)</f>
        <v>1697000</v>
      </c>
      <c r="G242" s="40" t="s">
        <v>469</v>
      </c>
      <c r="H242" s="40"/>
    </row>
    <row r="243" spans="1:8" ht="23.25" customHeight="1">
      <c r="A243" s="45" t="s">
        <v>439</v>
      </c>
      <c r="B243" s="37"/>
      <c r="C243" s="40"/>
      <c r="D243" s="38"/>
      <c r="E243" s="121" t="s">
        <v>470</v>
      </c>
      <c r="F243" s="115">
        <f>SUM(F244)</f>
        <v>1122000</v>
      </c>
      <c r="G243" s="40" t="s">
        <v>469</v>
      </c>
      <c r="H243" s="38"/>
    </row>
    <row r="244" spans="1:8" ht="23.25" customHeight="1">
      <c r="A244" s="45" t="s">
        <v>1467</v>
      </c>
      <c r="B244" s="37"/>
      <c r="C244" s="40"/>
      <c r="D244" s="38"/>
      <c r="E244" s="121" t="s">
        <v>470</v>
      </c>
      <c r="F244" s="115">
        <f>SUM(F245)</f>
        <v>1122000</v>
      </c>
      <c r="G244" s="43" t="s">
        <v>469</v>
      </c>
      <c r="H244" s="38"/>
    </row>
    <row r="245" spans="1:8" ht="23.25" customHeight="1">
      <c r="A245" s="45" t="s">
        <v>164</v>
      </c>
      <c r="B245" s="37"/>
      <c r="C245" s="40"/>
      <c r="D245" s="38"/>
      <c r="E245" s="121" t="s">
        <v>470</v>
      </c>
      <c r="F245" s="115">
        <f>SUM(F246,F251,F256,F262,F265,F268,F272)</f>
        <v>1122000</v>
      </c>
      <c r="G245" s="43" t="s">
        <v>469</v>
      </c>
      <c r="H245" s="44"/>
    </row>
    <row r="246" spans="1:8" ht="23.25" customHeight="1">
      <c r="A246" s="37" t="s">
        <v>442</v>
      </c>
      <c r="B246" s="49"/>
      <c r="C246" s="46"/>
      <c r="D246" s="38"/>
      <c r="E246" s="54" t="s">
        <v>754</v>
      </c>
      <c r="F246" s="110">
        <v>600000</v>
      </c>
      <c r="G246" s="277" t="s">
        <v>469</v>
      </c>
      <c r="H246" s="44"/>
    </row>
    <row r="247" spans="1:8" ht="23.25" customHeight="1">
      <c r="A247" s="37"/>
      <c r="B247" s="49" t="s">
        <v>440</v>
      </c>
      <c r="C247" s="46"/>
      <c r="D247" s="38"/>
      <c r="E247" s="39"/>
      <c r="F247" s="39"/>
      <c r="G247" s="40"/>
      <c r="H247" s="40"/>
    </row>
    <row r="248" spans="1:8" ht="23.25" customHeight="1">
      <c r="A248" s="37"/>
      <c r="B248" s="49" t="s">
        <v>443</v>
      </c>
      <c r="C248" s="46"/>
      <c r="D248" s="38"/>
      <c r="E248" s="39"/>
      <c r="F248" s="39"/>
      <c r="G248" s="40"/>
      <c r="H248" s="40"/>
    </row>
    <row r="249" spans="1:8" ht="23.25" customHeight="1">
      <c r="A249" s="37"/>
      <c r="B249" s="49" t="s">
        <v>441</v>
      </c>
      <c r="C249" s="46"/>
      <c r="D249" s="54"/>
      <c r="E249" s="39"/>
      <c r="F249" s="39"/>
      <c r="G249" s="40"/>
      <c r="H249" s="40"/>
    </row>
    <row r="250" spans="1:8" ht="23.25" customHeight="1">
      <c r="A250" s="37" t="s">
        <v>444</v>
      </c>
      <c r="B250" s="37"/>
      <c r="C250" s="46"/>
      <c r="D250" s="38"/>
      <c r="E250" s="54" t="s">
        <v>470</v>
      </c>
      <c r="F250" s="53">
        <f>SUM(F251,F256,F262)</f>
        <v>200000</v>
      </c>
      <c r="G250" s="278" t="s">
        <v>469</v>
      </c>
      <c r="H250" s="44"/>
    </row>
    <row r="251" spans="1:8" ht="23.25" customHeight="1">
      <c r="A251" s="37" t="s">
        <v>445</v>
      </c>
      <c r="B251" s="37"/>
      <c r="C251" s="46"/>
      <c r="D251" s="38"/>
      <c r="E251" s="54" t="s">
        <v>754</v>
      </c>
      <c r="F251" s="53">
        <v>160000</v>
      </c>
      <c r="G251" s="278" t="s">
        <v>469</v>
      </c>
      <c r="H251" s="44"/>
    </row>
    <row r="252" spans="1:8" ht="23.25" customHeight="1">
      <c r="A252" s="37"/>
      <c r="B252" s="49" t="s">
        <v>438</v>
      </c>
      <c r="C252" s="46"/>
      <c r="D252" s="38"/>
      <c r="E252" s="39"/>
      <c r="F252" s="39"/>
      <c r="G252" s="40"/>
      <c r="H252" s="40"/>
    </row>
    <row r="253" spans="1:8" ht="23.25" customHeight="1">
      <c r="A253" s="37"/>
      <c r="B253" s="49" t="s">
        <v>685</v>
      </c>
      <c r="C253" s="46"/>
      <c r="D253" s="38"/>
      <c r="E253" s="39"/>
      <c r="F253" s="39"/>
      <c r="G253" s="40"/>
      <c r="H253" s="40"/>
    </row>
    <row r="254" spans="1:8" ht="23.25" customHeight="1">
      <c r="A254" s="37"/>
      <c r="B254" s="49" t="s">
        <v>686</v>
      </c>
      <c r="C254" s="46"/>
      <c r="D254" s="38"/>
      <c r="E254" s="39"/>
      <c r="F254" s="39"/>
      <c r="G254" s="40"/>
      <c r="H254" s="40"/>
    </row>
    <row r="255" spans="1:8" ht="23.25" customHeight="1">
      <c r="A255" s="37"/>
      <c r="B255" s="49" t="s">
        <v>446</v>
      </c>
      <c r="C255" s="46"/>
      <c r="D255" s="38"/>
      <c r="E255" s="39"/>
      <c r="F255" s="39"/>
      <c r="G255" s="47"/>
      <c r="H255" s="44"/>
    </row>
    <row r="256" spans="1:8" ht="23.25" customHeight="1">
      <c r="A256" s="37" t="s">
        <v>447</v>
      </c>
      <c r="B256" s="37"/>
      <c r="C256" s="46"/>
      <c r="D256" s="38"/>
      <c r="E256" s="54" t="s">
        <v>754</v>
      </c>
      <c r="F256" s="53">
        <v>30000</v>
      </c>
      <c r="G256" s="39" t="s">
        <v>469</v>
      </c>
      <c r="H256" s="278"/>
    </row>
    <row r="257" spans="1:8" ht="23.25" customHeight="1">
      <c r="A257" s="37"/>
      <c r="B257" s="49" t="s">
        <v>1642</v>
      </c>
      <c r="C257" s="46"/>
      <c r="D257" s="38"/>
      <c r="E257" s="39"/>
      <c r="F257" s="39"/>
      <c r="G257" s="40"/>
      <c r="H257" s="40"/>
    </row>
    <row r="258" spans="1:8" ht="23.25" customHeight="1">
      <c r="A258" s="37"/>
      <c r="B258" s="49" t="s">
        <v>687</v>
      </c>
      <c r="C258" s="46"/>
      <c r="D258" s="38"/>
      <c r="E258" s="39"/>
      <c r="F258" s="39"/>
      <c r="G258" s="40"/>
      <c r="H258" s="40"/>
    </row>
    <row r="259" spans="1:8" ht="23.25" customHeight="1">
      <c r="A259" s="37"/>
      <c r="B259" s="49" t="s">
        <v>688</v>
      </c>
      <c r="C259" s="46"/>
      <c r="D259" s="38"/>
      <c r="E259" s="39"/>
      <c r="F259" s="39"/>
      <c r="G259" s="47"/>
      <c r="H259" s="44"/>
    </row>
    <row r="260" spans="1:8" ht="23.25" customHeight="1">
      <c r="A260" s="37"/>
      <c r="B260" s="49" t="s">
        <v>689</v>
      </c>
      <c r="C260" s="46"/>
      <c r="D260" s="38"/>
      <c r="E260" s="39"/>
      <c r="F260" s="39"/>
      <c r="G260" s="40"/>
      <c r="H260" s="40"/>
    </row>
    <row r="261" spans="1:8" ht="23.25" customHeight="1">
      <c r="A261" s="37"/>
      <c r="B261" s="49" t="s">
        <v>684</v>
      </c>
      <c r="C261" s="46"/>
      <c r="D261" s="38"/>
      <c r="E261" s="39"/>
      <c r="F261" s="39"/>
      <c r="G261" s="40"/>
      <c r="H261" s="40"/>
    </row>
    <row r="262" spans="1:8" ht="23.25" customHeight="1">
      <c r="A262" s="37" t="s">
        <v>448</v>
      </c>
      <c r="B262" s="37"/>
      <c r="C262" s="46"/>
      <c r="D262" s="38"/>
      <c r="E262" s="54" t="s">
        <v>754</v>
      </c>
      <c r="F262" s="53">
        <v>10000</v>
      </c>
      <c r="G262" s="51" t="s">
        <v>469</v>
      </c>
      <c r="H262" s="278"/>
    </row>
    <row r="263" spans="1:8" ht="23.25" customHeight="1">
      <c r="A263" s="45"/>
      <c r="B263" s="49" t="s">
        <v>690</v>
      </c>
      <c r="C263" s="46"/>
      <c r="D263" s="38"/>
      <c r="E263" s="37"/>
      <c r="F263" s="37"/>
      <c r="G263" s="37"/>
      <c r="H263" s="37"/>
    </row>
    <row r="264" spans="1:8" ht="23.25" customHeight="1">
      <c r="A264" s="37"/>
      <c r="B264" s="49" t="s">
        <v>449</v>
      </c>
      <c r="C264" s="46"/>
      <c r="D264" s="38"/>
      <c r="E264" s="39"/>
      <c r="F264" s="39"/>
      <c r="G264" s="40"/>
      <c r="H264" s="40"/>
    </row>
    <row r="265" spans="1:8" ht="23.25" customHeight="1">
      <c r="A265" s="37" t="s">
        <v>1231</v>
      </c>
      <c r="B265" s="42"/>
      <c r="C265" s="46"/>
      <c r="D265" s="38"/>
      <c r="E265" s="54" t="s">
        <v>754</v>
      </c>
      <c r="F265" s="39">
        <v>42000</v>
      </c>
      <c r="G265" s="110" t="s">
        <v>469</v>
      </c>
      <c r="H265" s="42"/>
    </row>
    <row r="266" spans="1:8" ht="23.25" customHeight="1">
      <c r="A266" s="37"/>
      <c r="B266" s="49" t="s">
        <v>1706</v>
      </c>
      <c r="C266" s="46"/>
      <c r="D266" s="38"/>
      <c r="E266" s="39"/>
      <c r="F266" s="39"/>
      <c r="G266" s="38"/>
      <c r="H266" s="38"/>
    </row>
    <row r="267" spans="1:8" ht="23.25" customHeight="1">
      <c r="A267" s="37"/>
      <c r="B267" s="49" t="s">
        <v>77</v>
      </c>
      <c r="C267" s="46"/>
      <c r="D267" s="38"/>
      <c r="E267" s="39"/>
      <c r="F267" s="39"/>
      <c r="G267" s="38"/>
      <c r="H267" s="38"/>
    </row>
    <row r="268" spans="1:8" ht="23.25" customHeight="1">
      <c r="A268" s="37" t="s">
        <v>1707</v>
      </c>
      <c r="B268" s="37"/>
      <c r="C268" s="46"/>
      <c r="D268" s="38"/>
      <c r="E268" s="54" t="s">
        <v>754</v>
      </c>
      <c r="F268" s="110">
        <v>160000</v>
      </c>
      <c r="G268" s="277" t="s">
        <v>469</v>
      </c>
      <c r="H268" s="44"/>
    </row>
    <row r="269" spans="1:8" ht="23.25" customHeight="1">
      <c r="A269" s="37"/>
      <c r="B269" s="49" t="s">
        <v>1708</v>
      </c>
      <c r="C269" s="46"/>
      <c r="D269" s="38"/>
      <c r="E269" s="39"/>
      <c r="F269" s="39"/>
      <c r="G269" s="40"/>
      <c r="H269" s="40"/>
    </row>
    <row r="270" spans="1:8" ht="23.25" customHeight="1">
      <c r="A270" s="37"/>
      <c r="B270" s="49" t="s">
        <v>1709</v>
      </c>
      <c r="C270" s="46"/>
      <c r="D270" s="38"/>
      <c r="E270" s="39"/>
      <c r="F270" s="39"/>
      <c r="G270" s="40"/>
      <c r="H270" s="40"/>
    </row>
    <row r="271" spans="1:8" ht="23.25" customHeight="1">
      <c r="A271" s="37"/>
      <c r="B271" s="64" t="s">
        <v>155</v>
      </c>
      <c r="C271" s="46"/>
      <c r="D271" s="38"/>
      <c r="E271" s="39"/>
      <c r="F271" s="39"/>
      <c r="G271" s="40"/>
      <c r="H271" s="40"/>
    </row>
    <row r="272" spans="1:8" ht="23.25" customHeight="1">
      <c r="A272" s="37" t="s">
        <v>1367</v>
      </c>
      <c r="B272" s="64"/>
      <c r="C272" s="46"/>
      <c r="D272" s="38"/>
      <c r="E272" s="38" t="s">
        <v>754</v>
      </c>
      <c r="F272" s="110">
        <v>120000</v>
      </c>
      <c r="G272" s="277" t="s">
        <v>469</v>
      </c>
      <c r="H272" s="44"/>
    </row>
    <row r="273" spans="1:8" ht="23.25" customHeight="1">
      <c r="A273" s="37"/>
      <c r="B273" s="49" t="s">
        <v>1710</v>
      </c>
      <c r="C273" s="46"/>
      <c r="D273" s="38"/>
      <c r="E273" s="39"/>
      <c r="F273" s="39"/>
      <c r="G273" s="40"/>
      <c r="H273" s="40"/>
    </row>
    <row r="274" spans="1:8" ht="23.25" customHeight="1">
      <c r="A274" s="37"/>
      <c r="B274" s="49" t="s">
        <v>1711</v>
      </c>
      <c r="C274" s="46"/>
      <c r="D274" s="38"/>
      <c r="E274" s="39"/>
      <c r="F274" s="39"/>
      <c r="G274" s="40"/>
      <c r="H274" s="40"/>
    </row>
    <row r="275" spans="1:8" ht="23.25" customHeight="1">
      <c r="A275" s="37"/>
      <c r="B275" s="49" t="s">
        <v>1712</v>
      </c>
      <c r="C275" s="46"/>
      <c r="D275" s="38"/>
      <c r="E275" s="39"/>
      <c r="F275" s="39"/>
      <c r="G275" s="40"/>
      <c r="H275" s="40"/>
    </row>
    <row r="276" spans="1:8" ht="23.25" customHeight="1">
      <c r="A276" s="45" t="s">
        <v>1366</v>
      </c>
      <c r="B276" s="48"/>
      <c r="C276" s="45"/>
      <c r="D276" s="38"/>
      <c r="E276" s="121" t="s">
        <v>470</v>
      </c>
      <c r="F276" s="44">
        <f>SUM(F277,F344)</f>
        <v>520000</v>
      </c>
      <c r="G276" s="40" t="s">
        <v>469</v>
      </c>
      <c r="H276" s="40"/>
    </row>
    <row r="277" spans="1:8" ht="23.25" customHeight="1">
      <c r="A277" s="45" t="s">
        <v>170</v>
      </c>
      <c r="B277" s="48"/>
      <c r="C277" s="45"/>
      <c r="D277" s="38"/>
      <c r="E277" s="121" t="s">
        <v>470</v>
      </c>
      <c r="F277" s="44">
        <f>SUM(F278,F295,F333)</f>
        <v>515000</v>
      </c>
      <c r="G277" s="40" t="s">
        <v>469</v>
      </c>
      <c r="H277" s="40"/>
    </row>
    <row r="278" spans="1:8" ht="23.25" customHeight="1">
      <c r="A278" s="42" t="s">
        <v>171</v>
      </c>
      <c r="B278" s="37"/>
      <c r="C278" s="40"/>
      <c r="D278" s="38"/>
      <c r="E278" s="121" t="s">
        <v>470</v>
      </c>
      <c r="F278" s="115">
        <f>SUM(F279,F292,F282,F285,F288)</f>
        <v>260000</v>
      </c>
      <c r="G278" s="40" t="s">
        <v>469</v>
      </c>
      <c r="H278" s="40"/>
    </row>
    <row r="279" spans="1:8" ht="23.25" customHeight="1">
      <c r="A279" s="279" t="s">
        <v>1368</v>
      </c>
      <c r="B279" s="279"/>
      <c r="C279" s="279"/>
      <c r="D279" s="279"/>
      <c r="E279" s="54" t="s">
        <v>754</v>
      </c>
      <c r="F279" s="53">
        <v>20000</v>
      </c>
      <c r="G279" s="51" t="s">
        <v>469</v>
      </c>
      <c r="H279" s="40"/>
    </row>
    <row r="280" spans="1:8" ht="23.25" customHeight="1">
      <c r="A280" s="37"/>
      <c r="B280" s="49" t="s">
        <v>823</v>
      </c>
      <c r="C280" s="46"/>
      <c r="D280" s="38"/>
      <c r="E280" s="39"/>
      <c r="F280" s="39"/>
      <c r="G280" s="40"/>
      <c r="H280" s="40"/>
    </row>
    <row r="281" spans="1:8" ht="23.25" customHeight="1">
      <c r="A281" s="37"/>
      <c r="B281" s="49" t="s">
        <v>522</v>
      </c>
      <c r="C281" s="46"/>
      <c r="D281" s="38"/>
      <c r="E281" s="39"/>
      <c r="F281" s="39"/>
      <c r="G281" s="40"/>
      <c r="H281" s="40"/>
    </row>
    <row r="282" spans="1:8" ht="23.25" customHeight="1">
      <c r="A282" s="37" t="s">
        <v>1369</v>
      </c>
      <c r="B282" s="37"/>
      <c r="C282" s="46"/>
      <c r="D282" s="38"/>
      <c r="E282" s="54" t="s">
        <v>754</v>
      </c>
      <c r="F282" s="110">
        <v>30000</v>
      </c>
      <c r="G282" s="277" t="s">
        <v>469</v>
      </c>
      <c r="H282" s="44"/>
    </row>
    <row r="283" spans="1:8" ht="23.25" customHeight="1">
      <c r="A283" s="37"/>
      <c r="B283" s="49" t="s">
        <v>1716</v>
      </c>
      <c r="C283" s="46"/>
      <c r="D283" s="38"/>
      <c r="E283" s="39"/>
      <c r="F283" s="39"/>
      <c r="G283" s="40"/>
      <c r="H283" s="40"/>
    </row>
    <row r="284" spans="1:8" ht="23.25" customHeight="1">
      <c r="A284" s="45"/>
      <c r="B284" s="49" t="s">
        <v>25</v>
      </c>
      <c r="C284" s="46"/>
      <c r="D284" s="38"/>
      <c r="E284" s="39"/>
      <c r="F284" s="39"/>
      <c r="G284" s="38"/>
      <c r="H284" s="38"/>
    </row>
    <row r="285" spans="1:8" ht="23.25" customHeight="1">
      <c r="A285" s="37" t="s">
        <v>1370</v>
      </c>
      <c r="B285" s="37"/>
      <c r="C285" s="46"/>
      <c r="D285" s="64"/>
      <c r="E285" s="54" t="s">
        <v>754</v>
      </c>
      <c r="F285" s="110">
        <v>10000</v>
      </c>
      <c r="G285" s="277" t="s">
        <v>469</v>
      </c>
      <c r="H285" s="44"/>
    </row>
    <row r="286" spans="1:8" ht="23.25" customHeight="1">
      <c r="A286" s="37"/>
      <c r="B286" s="49" t="s">
        <v>1717</v>
      </c>
      <c r="C286" s="46"/>
      <c r="D286" s="38"/>
      <c r="E286" s="39"/>
      <c r="F286" s="39"/>
      <c r="G286" s="40"/>
      <c r="H286" s="40"/>
    </row>
    <row r="287" spans="1:8" ht="23.25" customHeight="1">
      <c r="A287" s="45"/>
      <c r="B287" s="49" t="s">
        <v>1470</v>
      </c>
      <c r="C287" s="46"/>
      <c r="D287" s="38"/>
      <c r="E287" s="40"/>
      <c r="F287" s="40"/>
      <c r="G287" s="47"/>
      <c r="H287" s="44"/>
    </row>
    <row r="288" spans="1:8" ht="23.25" customHeight="1">
      <c r="A288" s="37" t="s">
        <v>1371</v>
      </c>
      <c r="B288" s="37"/>
      <c r="C288" s="46"/>
      <c r="D288" s="38"/>
      <c r="E288" s="54" t="s">
        <v>754</v>
      </c>
      <c r="F288" s="334">
        <v>30000</v>
      </c>
      <c r="G288" s="277" t="s">
        <v>469</v>
      </c>
      <c r="H288" s="44"/>
    </row>
    <row r="289" spans="1:8" ht="23.25" customHeight="1">
      <c r="A289" s="37"/>
      <c r="B289" s="49" t="s">
        <v>1718</v>
      </c>
      <c r="C289" s="46"/>
      <c r="D289" s="38"/>
      <c r="E289" s="39"/>
      <c r="F289" s="39"/>
      <c r="G289" s="40"/>
      <c r="H289" s="40"/>
    </row>
    <row r="290" spans="1:8" ht="23.25" customHeight="1">
      <c r="A290" s="45"/>
      <c r="B290" s="49" t="s">
        <v>26</v>
      </c>
      <c r="C290" s="46"/>
      <c r="D290" s="38"/>
      <c r="E290" s="39"/>
      <c r="F290" s="39"/>
      <c r="G290" s="38"/>
      <c r="H290" s="38"/>
    </row>
    <row r="291" spans="1:8" ht="23.25" customHeight="1">
      <c r="A291" s="49" t="s">
        <v>1372</v>
      </c>
      <c r="B291" s="37"/>
      <c r="C291" s="40"/>
      <c r="D291" s="43"/>
      <c r="E291" s="115"/>
      <c r="F291" s="115"/>
      <c r="G291" s="40"/>
      <c r="H291" s="38"/>
    </row>
    <row r="292" spans="1:8" ht="23.25" customHeight="1">
      <c r="A292" s="42"/>
      <c r="B292" s="37"/>
      <c r="C292" s="40"/>
      <c r="D292" s="38"/>
      <c r="E292" s="54" t="s">
        <v>754</v>
      </c>
      <c r="F292" s="110">
        <v>170000</v>
      </c>
      <c r="G292" s="110" t="s">
        <v>469</v>
      </c>
      <c r="H292" s="38"/>
    </row>
    <row r="293" spans="1:8" ht="23.25" customHeight="1">
      <c r="A293" s="49"/>
      <c r="B293" s="37" t="s">
        <v>1713</v>
      </c>
      <c r="C293" s="40"/>
      <c r="D293" s="43"/>
      <c r="E293" s="115"/>
      <c r="F293" s="115"/>
      <c r="G293" s="40"/>
      <c r="H293" s="38"/>
    </row>
    <row r="294" spans="1:8" ht="23.25" customHeight="1">
      <c r="A294" s="42"/>
      <c r="B294" s="49" t="s">
        <v>1714</v>
      </c>
      <c r="C294" s="46"/>
      <c r="D294" s="38"/>
      <c r="E294" s="39"/>
      <c r="F294" s="39"/>
      <c r="G294" s="40"/>
      <c r="H294" s="38"/>
    </row>
    <row r="295" spans="1:8" ht="23.25" customHeight="1">
      <c r="A295" s="45" t="s">
        <v>165</v>
      </c>
      <c r="B295" s="37"/>
      <c r="C295" s="40"/>
      <c r="D295" s="38"/>
      <c r="E295" s="121" t="s">
        <v>470</v>
      </c>
      <c r="F295" s="44">
        <f>SUM(F297,F302,F310,F314,F320,F325,F330)</f>
        <v>195000</v>
      </c>
      <c r="G295" s="40" t="s">
        <v>469</v>
      </c>
      <c r="H295" s="40"/>
    </row>
    <row r="296" spans="1:8" ht="23.25" customHeight="1">
      <c r="A296" s="37" t="s">
        <v>1719</v>
      </c>
      <c r="B296" s="37"/>
      <c r="C296" s="40"/>
      <c r="D296" s="38"/>
      <c r="E296" s="54" t="s">
        <v>470</v>
      </c>
      <c r="F296" s="53">
        <f>SUM(F297)</f>
        <v>70000</v>
      </c>
      <c r="G296" s="110" t="s">
        <v>469</v>
      </c>
      <c r="H296" s="115"/>
    </row>
    <row r="297" spans="1:8" ht="23.25" customHeight="1">
      <c r="A297" s="37" t="s">
        <v>1720</v>
      </c>
      <c r="B297" s="49"/>
      <c r="C297" s="37"/>
      <c r="D297" s="38"/>
      <c r="E297" s="54" t="s">
        <v>754</v>
      </c>
      <c r="F297" s="53">
        <v>70000</v>
      </c>
      <c r="G297" s="110" t="s">
        <v>469</v>
      </c>
      <c r="H297" s="278"/>
    </row>
    <row r="298" spans="1:8" ht="23.25" customHeight="1">
      <c r="A298" s="37" t="s">
        <v>474</v>
      </c>
      <c r="B298" s="49" t="s">
        <v>1721</v>
      </c>
      <c r="C298" s="63"/>
      <c r="D298" s="276"/>
      <c r="E298" s="39"/>
      <c r="F298" s="39"/>
      <c r="G298" s="40"/>
      <c r="H298" s="40"/>
    </row>
    <row r="299" spans="1:8" ht="23.25" customHeight="1">
      <c r="A299" s="37"/>
      <c r="B299" s="49" t="s">
        <v>827</v>
      </c>
      <c r="C299" s="63"/>
      <c r="D299" s="276"/>
      <c r="E299" s="39"/>
      <c r="F299" s="39"/>
      <c r="G299" s="40"/>
      <c r="H299" s="40"/>
    </row>
    <row r="300" spans="1:8" ht="23.25" customHeight="1">
      <c r="A300" s="37"/>
      <c r="B300" s="49" t="s">
        <v>155</v>
      </c>
      <c r="C300" s="63"/>
      <c r="D300" s="276"/>
      <c r="E300" s="39"/>
      <c r="F300" s="39"/>
      <c r="G300" s="40"/>
      <c r="H300" s="40"/>
    </row>
    <row r="301" spans="1:8" ht="23.25" customHeight="1">
      <c r="A301" s="37" t="s">
        <v>1723</v>
      </c>
      <c r="B301" s="42"/>
      <c r="C301" s="48"/>
      <c r="D301" s="38"/>
      <c r="E301" s="54" t="s">
        <v>470</v>
      </c>
      <c r="F301" s="53">
        <f>SUM(F302)</f>
        <v>5000</v>
      </c>
      <c r="G301" s="39" t="s">
        <v>469</v>
      </c>
      <c r="H301" s="44"/>
    </row>
    <row r="302" spans="1:8" ht="23.25" customHeight="1">
      <c r="A302" s="37" t="s">
        <v>1722</v>
      </c>
      <c r="B302" s="37"/>
      <c r="C302" s="37"/>
      <c r="D302" s="38"/>
      <c r="E302" s="54" t="s">
        <v>754</v>
      </c>
      <c r="F302" s="53">
        <v>5000</v>
      </c>
      <c r="G302" s="39" t="s">
        <v>469</v>
      </c>
      <c r="H302" s="278"/>
    </row>
    <row r="303" spans="1:8" ht="23.25" customHeight="1">
      <c r="A303" s="37"/>
      <c r="B303" s="49" t="s">
        <v>1724</v>
      </c>
      <c r="C303" s="37"/>
      <c r="D303" s="37"/>
      <c r="E303" s="40"/>
      <c r="F303" s="40"/>
      <c r="G303" s="47"/>
      <c r="H303" s="44"/>
    </row>
    <row r="304" spans="1:8" ht="23.25" customHeight="1">
      <c r="A304" s="37"/>
      <c r="B304" s="49" t="s">
        <v>557</v>
      </c>
      <c r="C304" s="46"/>
      <c r="D304" s="37"/>
      <c r="E304" s="40"/>
      <c r="F304" s="40"/>
      <c r="G304" s="47"/>
      <c r="H304" s="44"/>
    </row>
    <row r="305" spans="1:8" ht="23.25" customHeight="1">
      <c r="A305" s="37"/>
      <c r="B305" s="49" t="s">
        <v>558</v>
      </c>
      <c r="C305" s="46"/>
      <c r="D305" s="38"/>
      <c r="E305" s="39"/>
      <c r="F305" s="39"/>
      <c r="G305" s="40"/>
      <c r="H305" s="40"/>
    </row>
    <row r="306" spans="1:8" ht="23.25" customHeight="1">
      <c r="A306" s="37"/>
      <c r="B306" s="49" t="s">
        <v>559</v>
      </c>
      <c r="C306" s="46"/>
      <c r="D306" s="38"/>
      <c r="E306" s="39"/>
      <c r="F306" s="39"/>
      <c r="G306" s="40"/>
      <c r="H306" s="40"/>
    </row>
    <row r="307" spans="1:8" ht="23.25" customHeight="1">
      <c r="A307" s="49" t="s">
        <v>560</v>
      </c>
      <c r="B307" s="37"/>
      <c r="C307" s="46"/>
      <c r="D307" s="38"/>
      <c r="E307" s="39"/>
      <c r="F307" s="39"/>
      <c r="G307" s="121"/>
      <c r="H307" s="44"/>
    </row>
    <row r="308" spans="1:8" ht="23.25" customHeight="1">
      <c r="A308" s="49"/>
      <c r="B308" s="37"/>
      <c r="C308" s="46"/>
      <c r="D308" s="38"/>
      <c r="E308" s="54" t="s">
        <v>470</v>
      </c>
      <c r="F308" s="122">
        <f>SUM(F310,F314,F320,F325)</f>
        <v>90000</v>
      </c>
      <c r="G308" s="39" t="s">
        <v>469</v>
      </c>
      <c r="H308" s="44"/>
    </row>
    <row r="309" spans="1:8" ht="23.25" customHeight="1">
      <c r="A309" s="49" t="s">
        <v>561</v>
      </c>
      <c r="B309" s="37"/>
      <c r="C309" s="46"/>
      <c r="D309" s="38"/>
      <c r="E309" s="39"/>
      <c r="F309" s="39"/>
      <c r="G309" s="37"/>
      <c r="H309" s="37"/>
    </row>
    <row r="310" spans="1:8" ht="23.25" customHeight="1">
      <c r="A310" s="49"/>
      <c r="B310" s="37"/>
      <c r="C310" s="46"/>
      <c r="D310" s="38"/>
      <c r="E310" s="54" t="s">
        <v>754</v>
      </c>
      <c r="F310" s="122">
        <v>50000</v>
      </c>
      <c r="G310" s="39" t="s">
        <v>469</v>
      </c>
      <c r="H310" s="278"/>
    </row>
    <row r="311" spans="1:8" ht="23.25" customHeight="1">
      <c r="A311" s="37"/>
      <c r="B311" s="49" t="s">
        <v>562</v>
      </c>
      <c r="C311" s="45"/>
      <c r="D311" s="38"/>
      <c r="E311" s="44"/>
      <c r="F311" s="44"/>
      <c r="G311" s="40"/>
      <c r="H311" s="40"/>
    </row>
    <row r="312" spans="1:8" ht="23.25" customHeight="1">
      <c r="A312" s="45"/>
      <c r="B312" s="49" t="s">
        <v>568</v>
      </c>
      <c r="C312" s="46"/>
      <c r="D312" s="38"/>
      <c r="E312" s="40"/>
      <c r="F312" s="40"/>
      <c r="G312" s="47"/>
      <c r="H312" s="44"/>
    </row>
    <row r="313" spans="1:8" ht="23.25" customHeight="1">
      <c r="A313" s="45"/>
      <c r="B313" s="49" t="s">
        <v>77</v>
      </c>
      <c r="C313" s="46"/>
      <c r="D313" s="38"/>
      <c r="E313" s="40"/>
      <c r="F313" s="40"/>
      <c r="G313" s="47"/>
      <c r="H313" s="44"/>
    </row>
    <row r="314" spans="1:8" ht="23.25" customHeight="1">
      <c r="A314" s="37" t="s">
        <v>563</v>
      </c>
      <c r="B314" s="37"/>
      <c r="C314" s="46"/>
      <c r="D314" s="38"/>
      <c r="E314" s="38" t="s">
        <v>754</v>
      </c>
      <c r="F314" s="122">
        <v>10000</v>
      </c>
      <c r="G314" s="39" t="s">
        <v>469</v>
      </c>
      <c r="H314" s="275"/>
    </row>
    <row r="315" spans="1:8" ht="23.25" customHeight="1">
      <c r="A315" s="37"/>
      <c r="B315" s="64" t="s">
        <v>564</v>
      </c>
      <c r="C315" s="46"/>
      <c r="D315" s="38"/>
      <c r="E315" s="39"/>
      <c r="F315" s="39"/>
      <c r="G315" s="40"/>
      <c r="H315" s="40"/>
    </row>
    <row r="316" spans="1:8" ht="23.25" customHeight="1">
      <c r="A316" s="37"/>
      <c r="B316" s="64" t="s">
        <v>565</v>
      </c>
      <c r="C316" s="46"/>
      <c r="D316" s="38"/>
      <c r="E316" s="39"/>
      <c r="F316" s="39"/>
      <c r="G316" s="40"/>
      <c r="H316" s="40"/>
    </row>
    <row r="317" spans="1:8" ht="23.25" customHeight="1">
      <c r="A317" s="37"/>
      <c r="B317" s="64" t="s">
        <v>566</v>
      </c>
      <c r="C317" s="46"/>
      <c r="D317" s="38"/>
      <c r="E317" s="39"/>
      <c r="F317" s="39"/>
      <c r="G317" s="40"/>
      <c r="H317" s="40"/>
    </row>
    <row r="318" spans="1:8" ht="23.25" customHeight="1">
      <c r="A318" s="37"/>
      <c r="B318" s="64" t="s">
        <v>567</v>
      </c>
      <c r="C318" s="46"/>
      <c r="D318" s="38"/>
      <c r="E318" s="39"/>
      <c r="F318" s="39"/>
      <c r="G318" s="40"/>
      <c r="H318" s="40"/>
    </row>
    <row r="319" spans="1:8" ht="23.25" customHeight="1">
      <c r="A319" s="49" t="s">
        <v>895</v>
      </c>
      <c r="B319" s="64"/>
      <c r="C319" s="46"/>
      <c r="D319" s="38"/>
      <c r="E319" s="39"/>
      <c r="F319" s="39"/>
      <c r="G319" s="40"/>
      <c r="H319" s="40"/>
    </row>
    <row r="320" spans="1:8" ht="23.25" customHeight="1">
      <c r="A320" s="45"/>
      <c r="B320" s="37"/>
      <c r="C320" s="46"/>
      <c r="D320" s="38"/>
      <c r="E320" s="54" t="s">
        <v>754</v>
      </c>
      <c r="F320" s="122">
        <v>20000</v>
      </c>
      <c r="G320" s="39" t="s">
        <v>469</v>
      </c>
      <c r="H320" s="275"/>
    </row>
    <row r="321" spans="1:8" ht="23.25" customHeight="1">
      <c r="A321" s="37"/>
      <c r="B321" s="49" t="s">
        <v>569</v>
      </c>
      <c r="C321" s="46"/>
      <c r="D321" s="38"/>
      <c r="E321" s="39"/>
      <c r="F321" s="39"/>
      <c r="G321" s="40"/>
      <c r="H321" s="40"/>
    </row>
    <row r="322" spans="1:8" ht="23.25" customHeight="1">
      <c r="A322" s="37"/>
      <c r="B322" s="49" t="s">
        <v>570</v>
      </c>
      <c r="C322" s="46"/>
      <c r="D322" s="38"/>
      <c r="E322" s="39"/>
      <c r="F322" s="39"/>
      <c r="G322" s="40"/>
      <c r="H322" s="40"/>
    </row>
    <row r="323" spans="1:8" ht="23.25" customHeight="1">
      <c r="A323" s="37"/>
      <c r="B323" s="49" t="s">
        <v>571</v>
      </c>
      <c r="C323" s="46"/>
      <c r="D323" s="38"/>
      <c r="E323" s="39"/>
      <c r="F323" s="39"/>
      <c r="G323" s="40"/>
      <c r="H323" s="40"/>
    </row>
    <row r="324" spans="1:8" ht="23.25" customHeight="1">
      <c r="A324" s="37" t="s">
        <v>572</v>
      </c>
      <c r="B324" s="49"/>
      <c r="C324" s="46"/>
      <c r="D324" s="38"/>
      <c r="E324" s="40"/>
      <c r="F324" s="40"/>
      <c r="G324" s="37"/>
      <c r="H324" s="37"/>
    </row>
    <row r="325" spans="1:8" ht="23.25" customHeight="1">
      <c r="A325" s="37"/>
      <c r="B325" s="49"/>
      <c r="C325" s="46"/>
      <c r="D325" s="38"/>
      <c r="E325" s="54" t="s">
        <v>754</v>
      </c>
      <c r="F325" s="122">
        <v>10000</v>
      </c>
      <c r="G325" s="39" t="s">
        <v>469</v>
      </c>
      <c r="H325" s="278"/>
    </row>
    <row r="326" spans="1:8" ht="23.25" customHeight="1">
      <c r="A326" s="45"/>
      <c r="B326" s="49" t="s">
        <v>437</v>
      </c>
      <c r="C326" s="46"/>
      <c r="D326" s="38"/>
      <c r="E326" s="40"/>
      <c r="F326" s="40"/>
      <c r="G326" s="47"/>
      <c r="H326" s="44"/>
    </row>
    <row r="327" spans="1:8" ht="23.25" customHeight="1">
      <c r="A327" s="45"/>
      <c r="B327" s="49" t="s">
        <v>573</v>
      </c>
      <c r="C327" s="46"/>
      <c r="D327" s="38"/>
      <c r="E327" s="40"/>
      <c r="F327" s="40"/>
      <c r="G327" s="47"/>
      <c r="H327" s="44"/>
    </row>
    <row r="328" spans="1:8" ht="23.25" customHeight="1">
      <c r="A328" s="49" t="s">
        <v>711</v>
      </c>
      <c r="B328" s="37"/>
      <c r="C328" s="46"/>
      <c r="D328" s="38"/>
      <c r="E328" s="39"/>
      <c r="F328" s="39"/>
      <c r="G328" s="40"/>
      <c r="H328" s="40"/>
    </row>
    <row r="329" spans="1:8" ht="23.25" customHeight="1">
      <c r="A329" s="37"/>
      <c r="B329" s="64" t="s">
        <v>896</v>
      </c>
      <c r="C329" s="56"/>
      <c r="D329" s="56"/>
      <c r="E329" s="37"/>
      <c r="F329" s="53">
        <f>SUM(F330)</f>
        <v>30000</v>
      </c>
      <c r="G329" s="110" t="s">
        <v>469</v>
      </c>
      <c r="H329" s="115"/>
    </row>
    <row r="330" spans="1:8" ht="23.25" customHeight="1">
      <c r="A330" s="64" t="s">
        <v>1266</v>
      </c>
      <c r="B330" s="49"/>
      <c r="C330" s="46"/>
      <c r="D330" s="38"/>
      <c r="E330" s="38" t="s">
        <v>754</v>
      </c>
      <c r="F330" s="122">
        <v>30000</v>
      </c>
      <c r="G330" s="110" t="s">
        <v>469</v>
      </c>
      <c r="H330" s="275"/>
    </row>
    <row r="331" spans="1:8" ht="23.25" customHeight="1">
      <c r="A331" s="49"/>
      <c r="B331" s="49" t="s">
        <v>574</v>
      </c>
      <c r="C331" s="46"/>
      <c r="D331" s="38"/>
      <c r="E331" s="39"/>
      <c r="F331" s="39"/>
      <c r="G331" s="40"/>
      <c r="H331" s="40"/>
    </row>
    <row r="332" spans="1:8" ht="23.25" customHeight="1">
      <c r="A332" s="37"/>
      <c r="B332" s="49" t="s">
        <v>155</v>
      </c>
      <c r="C332" s="46"/>
      <c r="D332" s="38"/>
      <c r="E332" s="40"/>
      <c r="F332" s="40"/>
      <c r="G332" s="47"/>
      <c r="H332" s="44"/>
    </row>
    <row r="333" spans="1:8" ht="23.25" customHeight="1">
      <c r="A333" s="45" t="s">
        <v>166</v>
      </c>
      <c r="B333" s="37"/>
      <c r="C333" s="38"/>
      <c r="D333" s="38"/>
      <c r="E333" s="71" t="s">
        <v>470</v>
      </c>
      <c r="F333" s="115">
        <f>SUM(F334,F338,F341)</f>
        <v>60000</v>
      </c>
      <c r="G333" s="43" t="s">
        <v>469</v>
      </c>
      <c r="H333" s="115"/>
    </row>
    <row r="334" spans="1:8" ht="23.25" customHeight="1">
      <c r="A334" s="37" t="s">
        <v>1044</v>
      </c>
      <c r="B334" s="37"/>
      <c r="C334" s="46"/>
      <c r="D334" s="38"/>
      <c r="E334" s="54" t="s">
        <v>754</v>
      </c>
      <c r="F334" s="110">
        <v>30000</v>
      </c>
      <c r="G334" s="277" t="s">
        <v>469</v>
      </c>
      <c r="H334" s="115"/>
    </row>
    <row r="335" spans="1:8" ht="23.25" customHeight="1">
      <c r="A335" s="37"/>
      <c r="B335" s="49" t="s">
        <v>575</v>
      </c>
      <c r="C335" s="46"/>
      <c r="D335" s="38"/>
      <c r="E335" s="39"/>
      <c r="F335" s="39"/>
      <c r="G335" s="40"/>
      <c r="H335" s="40"/>
    </row>
    <row r="336" spans="1:8" ht="23.25" customHeight="1">
      <c r="A336" s="45"/>
      <c r="B336" s="49" t="s">
        <v>576</v>
      </c>
      <c r="C336" s="46"/>
      <c r="D336" s="38"/>
      <c r="E336" s="39"/>
      <c r="F336" s="39"/>
      <c r="G336" s="40"/>
      <c r="H336" s="40"/>
    </row>
    <row r="337" spans="1:8" ht="23.25" customHeight="1">
      <c r="A337" s="37"/>
      <c r="B337" s="49" t="s">
        <v>77</v>
      </c>
      <c r="C337" s="46"/>
      <c r="D337" s="38"/>
      <c r="E337" s="40"/>
      <c r="F337" s="40"/>
      <c r="G337" s="43"/>
      <c r="H337" s="44"/>
    </row>
    <row r="338" spans="1:8" ht="23.25" customHeight="1">
      <c r="A338" s="37" t="s">
        <v>1045</v>
      </c>
      <c r="B338" s="37"/>
      <c r="C338" s="46"/>
      <c r="D338" s="38"/>
      <c r="E338" s="54" t="s">
        <v>754</v>
      </c>
      <c r="F338" s="110">
        <v>25000</v>
      </c>
      <c r="G338" s="277" t="s">
        <v>469</v>
      </c>
      <c r="H338" s="115"/>
    </row>
    <row r="339" spans="1:8" ht="23.25" customHeight="1">
      <c r="A339" s="37"/>
      <c r="B339" s="49" t="s">
        <v>1352</v>
      </c>
      <c r="C339" s="46"/>
      <c r="D339" s="38"/>
      <c r="E339" s="39"/>
      <c r="F339" s="39"/>
      <c r="G339" s="40"/>
      <c r="H339" s="40"/>
    </row>
    <row r="340" spans="1:8" ht="23.25" customHeight="1">
      <c r="A340" s="37"/>
      <c r="B340" s="49" t="s">
        <v>1353</v>
      </c>
      <c r="C340" s="46"/>
      <c r="D340" s="38"/>
      <c r="E340" s="39"/>
      <c r="F340" s="39"/>
      <c r="G340" s="40"/>
      <c r="H340" s="40"/>
    </row>
    <row r="341" spans="1:8" ht="23.25" customHeight="1">
      <c r="A341" s="37" t="s">
        <v>1046</v>
      </c>
      <c r="B341" s="37"/>
      <c r="C341" s="46"/>
      <c r="D341" s="38"/>
      <c r="E341" s="54" t="s">
        <v>754</v>
      </c>
      <c r="F341" s="110">
        <v>5000</v>
      </c>
      <c r="G341" s="277" t="s">
        <v>469</v>
      </c>
      <c r="H341" s="115"/>
    </row>
    <row r="342" spans="1:8" ht="23.25" customHeight="1">
      <c r="A342" s="37"/>
      <c r="B342" s="64" t="s">
        <v>577</v>
      </c>
      <c r="C342" s="46"/>
      <c r="D342" s="38"/>
      <c r="E342" s="39"/>
      <c r="F342" s="39"/>
      <c r="G342" s="40"/>
      <c r="H342" s="40"/>
    </row>
    <row r="343" spans="1:8" ht="23.25" customHeight="1">
      <c r="A343" s="37"/>
      <c r="B343" s="64" t="s">
        <v>26</v>
      </c>
      <c r="C343" s="46"/>
      <c r="D343" s="38"/>
      <c r="E343" s="39"/>
      <c r="F343" s="39"/>
      <c r="G343" s="40"/>
      <c r="H343" s="40"/>
    </row>
    <row r="344" spans="1:8" ht="23.25" customHeight="1">
      <c r="A344" s="45" t="s">
        <v>578</v>
      </c>
      <c r="B344" s="37"/>
      <c r="C344" s="38"/>
      <c r="D344" s="38"/>
      <c r="E344" s="121" t="s">
        <v>470</v>
      </c>
      <c r="F344" s="115">
        <f>SUM(F346)</f>
        <v>5000</v>
      </c>
      <c r="G344" s="121" t="s">
        <v>469</v>
      </c>
      <c r="H344" s="115"/>
    </row>
    <row r="345" spans="1:8" ht="23.25" customHeight="1">
      <c r="A345" s="37" t="s">
        <v>579</v>
      </c>
      <c r="B345" s="37"/>
      <c r="C345" s="46"/>
      <c r="D345" s="38"/>
      <c r="E345" s="39"/>
      <c r="F345" s="39"/>
      <c r="G345" s="37"/>
      <c r="H345" s="37"/>
    </row>
    <row r="346" spans="1:8" ht="23.25" customHeight="1">
      <c r="A346" s="37"/>
      <c r="B346" s="37"/>
      <c r="C346" s="46"/>
      <c r="D346" s="38"/>
      <c r="E346" s="54" t="s">
        <v>754</v>
      </c>
      <c r="F346" s="122">
        <v>5000</v>
      </c>
      <c r="G346" s="110" t="s">
        <v>469</v>
      </c>
      <c r="H346" s="275"/>
    </row>
    <row r="347" spans="1:8" ht="23.25" customHeight="1">
      <c r="A347" s="37"/>
      <c r="B347" s="49" t="s">
        <v>580</v>
      </c>
      <c r="C347" s="46"/>
      <c r="D347" s="38"/>
      <c r="E347" s="39"/>
      <c r="F347" s="39"/>
      <c r="G347" s="40"/>
      <c r="H347" s="40"/>
    </row>
    <row r="348" spans="1:8" ht="23.25" customHeight="1">
      <c r="A348" s="37"/>
      <c r="B348" s="49" t="s">
        <v>581</v>
      </c>
      <c r="C348" s="46"/>
      <c r="D348" s="38"/>
      <c r="E348" s="39"/>
      <c r="F348" s="39"/>
      <c r="G348" s="40"/>
      <c r="H348" s="40"/>
    </row>
    <row r="349" spans="1:8" ht="23.25" customHeight="1">
      <c r="A349" s="37"/>
      <c r="B349" s="49" t="s">
        <v>77</v>
      </c>
      <c r="C349" s="46"/>
      <c r="D349" s="38"/>
      <c r="E349" s="39"/>
      <c r="F349" s="39"/>
      <c r="G349" s="40"/>
      <c r="H349" s="40"/>
    </row>
    <row r="350" spans="1:8" ht="23.25" customHeight="1">
      <c r="A350" s="45" t="s">
        <v>1183</v>
      </c>
      <c r="B350" s="37"/>
      <c r="C350" s="40"/>
      <c r="D350" s="38"/>
      <c r="E350" s="121" t="s">
        <v>470</v>
      </c>
      <c r="F350" s="121">
        <f>SUM(F351)</f>
        <v>55000</v>
      </c>
      <c r="G350" s="43" t="s">
        <v>469</v>
      </c>
      <c r="H350" s="115"/>
    </row>
    <row r="351" spans="1:8" ht="23.25" customHeight="1">
      <c r="A351" s="45" t="s">
        <v>113</v>
      </c>
      <c r="B351" s="37"/>
      <c r="C351" s="46"/>
      <c r="D351" s="38"/>
      <c r="E351" s="70" t="s">
        <v>470</v>
      </c>
      <c r="F351" s="121">
        <f>SUM(F353,F357)</f>
        <v>55000</v>
      </c>
      <c r="G351" s="43" t="s">
        <v>469</v>
      </c>
      <c r="H351" s="115"/>
    </row>
    <row r="352" spans="1:8" ht="23.25" customHeight="1">
      <c r="A352" s="37" t="s">
        <v>582</v>
      </c>
      <c r="B352" s="37"/>
      <c r="C352" s="46"/>
      <c r="D352" s="38"/>
      <c r="E352" s="54" t="s">
        <v>470</v>
      </c>
      <c r="F352" s="122">
        <f>SUM(F353,F357)</f>
        <v>55000</v>
      </c>
      <c r="G352" s="110" t="s">
        <v>469</v>
      </c>
      <c r="H352" s="115"/>
    </row>
    <row r="353" spans="1:9" ht="23.25" customHeight="1">
      <c r="A353" s="37" t="s">
        <v>583</v>
      </c>
      <c r="B353" s="37"/>
      <c r="C353" s="46"/>
      <c r="D353" s="38"/>
      <c r="E353" s="54" t="s">
        <v>754</v>
      </c>
      <c r="F353" s="122">
        <v>40000</v>
      </c>
      <c r="G353" s="110" t="s">
        <v>469</v>
      </c>
      <c r="H353" s="275"/>
    </row>
    <row r="354" spans="1:9" ht="23.25" customHeight="1">
      <c r="A354" s="37"/>
      <c r="B354" s="49" t="s">
        <v>584</v>
      </c>
      <c r="C354" s="46"/>
      <c r="D354" s="38"/>
      <c r="E354" s="39"/>
      <c r="F354" s="39"/>
      <c r="G354" s="40"/>
      <c r="H354" s="40"/>
    </row>
    <row r="355" spans="1:9" ht="23.25" customHeight="1">
      <c r="A355" s="37"/>
      <c r="B355" s="430" t="s">
        <v>585</v>
      </c>
      <c r="C355" s="430"/>
      <c r="D355" s="430"/>
      <c r="E355" s="430"/>
      <c r="F355" s="430"/>
      <c r="G355" s="430"/>
      <c r="H355" s="430"/>
    </row>
    <row r="356" spans="1:9" ht="23.25" customHeight="1">
      <c r="A356" s="37"/>
      <c r="B356" s="49" t="s">
        <v>586</v>
      </c>
      <c r="C356" s="46"/>
      <c r="D356" s="38"/>
      <c r="E356" s="39"/>
      <c r="F356" s="39"/>
      <c r="G356" s="40"/>
      <c r="H356" s="40"/>
    </row>
    <row r="357" spans="1:9" ht="23.25" customHeight="1">
      <c r="A357" s="37" t="s">
        <v>587</v>
      </c>
      <c r="C357" s="37"/>
      <c r="D357" s="46"/>
      <c r="E357" s="54" t="s">
        <v>754</v>
      </c>
      <c r="F357" s="122">
        <v>15000</v>
      </c>
      <c r="G357" s="110" t="s">
        <v>469</v>
      </c>
      <c r="I357" s="275"/>
    </row>
    <row r="358" spans="1:9" ht="23.25" customHeight="1">
      <c r="A358" s="37"/>
      <c r="B358" s="49" t="s">
        <v>588</v>
      </c>
      <c r="D358" s="46"/>
      <c r="E358" s="38"/>
      <c r="F358" s="39"/>
      <c r="G358" s="40"/>
      <c r="H358" s="40"/>
      <c r="I358" s="274"/>
    </row>
    <row r="359" spans="1:9" ht="23.25" customHeight="1">
      <c r="A359" s="37"/>
      <c r="B359" s="49" t="s">
        <v>175</v>
      </c>
      <c r="D359" s="46"/>
      <c r="E359" s="38"/>
      <c r="F359" s="39"/>
      <c r="G359" s="40"/>
      <c r="H359" s="40"/>
      <c r="I359" s="274"/>
    </row>
    <row r="360" spans="1:9" ht="23.25" customHeight="1">
      <c r="A360" s="37"/>
      <c r="B360" s="64" t="s">
        <v>176</v>
      </c>
      <c r="D360" s="46"/>
      <c r="E360" s="38"/>
      <c r="F360" s="39"/>
      <c r="G360" s="40"/>
      <c r="H360" s="40"/>
      <c r="I360" s="274"/>
    </row>
    <row r="361" spans="1:9" ht="29.25" customHeight="1">
      <c r="A361" s="384" t="s">
        <v>167</v>
      </c>
      <c r="B361" s="384"/>
      <c r="C361" s="384"/>
      <c r="D361" s="384"/>
      <c r="E361" s="384"/>
      <c r="F361" s="384"/>
      <c r="G361" s="384"/>
    </row>
    <row r="362" spans="1:9" ht="16.5" customHeight="1">
      <c r="A362" s="40"/>
      <c r="B362" s="40"/>
      <c r="C362" s="40"/>
      <c r="D362" s="40"/>
      <c r="E362" s="40"/>
      <c r="F362" s="40"/>
      <c r="G362" s="40"/>
    </row>
    <row r="363" spans="1:9" ht="23.25" customHeight="1">
      <c r="A363" s="45" t="s">
        <v>693</v>
      </c>
      <c r="B363" s="42"/>
      <c r="C363" s="46"/>
      <c r="D363" s="38"/>
      <c r="E363" s="70" t="s">
        <v>470</v>
      </c>
      <c r="F363" s="47">
        <f>SUM(F364)</f>
        <v>10000</v>
      </c>
      <c r="G363" s="44" t="s">
        <v>236</v>
      </c>
    </row>
    <row r="364" spans="1:9" ht="23.25" customHeight="1">
      <c r="A364" s="45" t="s">
        <v>956</v>
      </c>
      <c r="B364" s="42"/>
      <c r="C364" s="46"/>
      <c r="D364" s="38"/>
      <c r="E364" s="70" t="s">
        <v>470</v>
      </c>
      <c r="F364" s="47">
        <f>SUM(F365)</f>
        <v>10000</v>
      </c>
      <c r="G364" s="44" t="s">
        <v>236</v>
      </c>
    </row>
    <row r="365" spans="1:9" ht="23.25" customHeight="1">
      <c r="A365" s="45" t="s">
        <v>170</v>
      </c>
      <c r="B365" s="42"/>
      <c r="C365" s="46"/>
      <c r="D365" s="38"/>
      <c r="E365" s="70" t="s">
        <v>470</v>
      </c>
      <c r="F365" s="47">
        <f>SUM(F366)</f>
        <v>10000</v>
      </c>
      <c r="G365" s="44" t="s">
        <v>236</v>
      </c>
    </row>
    <row r="366" spans="1:9" ht="23.25" customHeight="1">
      <c r="A366" s="45" t="s">
        <v>172</v>
      </c>
      <c r="D366" s="1"/>
      <c r="E366" s="70" t="s">
        <v>470</v>
      </c>
      <c r="F366" s="47">
        <f>SUM(F369)</f>
        <v>10000</v>
      </c>
      <c r="G366" s="44" t="s">
        <v>469</v>
      </c>
    </row>
    <row r="367" spans="1:9" ht="23.25" customHeight="1">
      <c r="A367" s="37" t="s">
        <v>1116</v>
      </c>
      <c r="D367" s="1"/>
      <c r="E367" s="40"/>
      <c r="F367" s="47"/>
      <c r="G367" s="44"/>
    </row>
    <row r="368" spans="1:9" ht="23.25" customHeight="1">
      <c r="A368" s="37"/>
      <c r="D368" s="1"/>
      <c r="E368" s="54" t="s">
        <v>470</v>
      </c>
      <c r="F368" s="53">
        <f>SUM(F369)</f>
        <v>10000</v>
      </c>
      <c r="G368" s="39" t="s">
        <v>469</v>
      </c>
    </row>
    <row r="369" spans="1:7" ht="23.25" customHeight="1">
      <c r="A369" s="37" t="s">
        <v>1742</v>
      </c>
      <c r="B369" s="42"/>
      <c r="C369" s="46"/>
      <c r="D369" s="38"/>
      <c r="E369" s="54" t="s">
        <v>754</v>
      </c>
      <c r="F369" s="53">
        <v>10000</v>
      </c>
      <c r="G369" s="39" t="s">
        <v>469</v>
      </c>
    </row>
    <row r="370" spans="1:7" ht="23.25" customHeight="1">
      <c r="A370" s="37"/>
      <c r="B370" s="49" t="s">
        <v>1743</v>
      </c>
      <c r="C370" s="46"/>
      <c r="D370" s="38"/>
      <c r="E370" s="39"/>
      <c r="F370" s="40"/>
      <c r="G370" s="40"/>
    </row>
    <row r="371" spans="1:7" ht="23.25" customHeight="1">
      <c r="A371" s="37"/>
      <c r="B371" s="49" t="s">
        <v>701</v>
      </c>
      <c r="C371" s="46"/>
      <c r="D371" s="38"/>
      <c r="E371" s="39"/>
      <c r="F371" s="40"/>
      <c r="G371" s="40"/>
    </row>
    <row r="372" spans="1:7" ht="23.25" customHeight="1">
      <c r="A372" s="37"/>
      <c r="B372" s="49" t="s">
        <v>155</v>
      </c>
      <c r="C372" s="46"/>
      <c r="D372" s="38"/>
      <c r="E372" s="39"/>
      <c r="F372" s="40"/>
      <c r="G372" s="40"/>
    </row>
    <row r="373" spans="1:7" ht="23.25" customHeight="1">
      <c r="A373" s="45" t="s">
        <v>1744</v>
      </c>
      <c r="B373" s="49"/>
      <c r="C373" s="46"/>
      <c r="D373" s="38"/>
      <c r="E373" s="70" t="s">
        <v>470</v>
      </c>
      <c r="F373" s="47">
        <f>SUM(F374)</f>
        <v>200000</v>
      </c>
      <c r="G373" s="44" t="s">
        <v>236</v>
      </c>
    </row>
    <row r="374" spans="1:7" ht="23.25" customHeight="1">
      <c r="A374" s="45" t="s">
        <v>956</v>
      </c>
      <c r="B374" s="49"/>
      <c r="C374" s="46"/>
      <c r="D374" s="38"/>
      <c r="E374" s="70" t="s">
        <v>470</v>
      </c>
      <c r="F374" s="47">
        <f>SUM(F375)</f>
        <v>200000</v>
      </c>
      <c r="G374" s="44" t="s">
        <v>236</v>
      </c>
    </row>
    <row r="375" spans="1:7" ht="23.25" customHeight="1">
      <c r="A375" s="45" t="s">
        <v>170</v>
      </c>
      <c r="B375" s="49"/>
      <c r="C375" s="46"/>
      <c r="D375" s="38"/>
      <c r="E375" s="70" t="s">
        <v>470</v>
      </c>
      <c r="F375" s="47">
        <f>SUM(F376,F381)</f>
        <v>200000</v>
      </c>
      <c r="G375" s="44" t="s">
        <v>236</v>
      </c>
    </row>
    <row r="376" spans="1:7" ht="23.25" customHeight="1">
      <c r="A376" s="45" t="s">
        <v>1152</v>
      </c>
      <c r="B376" s="49"/>
      <c r="C376" s="46"/>
      <c r="D376" s="38"/>
      <c r="E376" s="70" t="s">
        <v>470</v>
      </c>
      <c r="F376" s="47">
        <f>SUM(F377)</f>
        <v>20000</v>
      </c>
      <c r="G376" s="44" t="s">
        <v>469</v>
      </c>
    </row>
    <row r="377" spans="1:7" ht="23.25" customHeight="1">
      <c r="A377" s="37" t="s">
        <v>1155</v>
      </c>
      <c r="B377" s="49"/>
      <c r="C377" s="46"/>
      <c r="D377" s="38"/>
      <c r="E377" s="54" t="s">
        <v>754</v>
      </c>
      <c r="F377" s="53">
        <v>20000</v>
      </c>
      <c r="G377" s="39" t="s">
        <v>469</v>
      </c>
    </row>
    <row r="378" spans="1:7" ht="23.25" customHeight="1">
      <c r="A378" s="37"/>
      <c r="B378" s="37" t="s">
        <v>1156</v>
      </c>
      <c r="C378" s="46"/>
      <c r="D378" s="38"/>
      <c r="E378" s="39"/>
      <c r="F378" s="38"/>
      <c r="G378" s="38"/>
    </row>
    <row r="379" spans="1:7" ht="23.25" customHeight="1">
      <c r="A379" s="37"/>
      <c r="B379" s="37" t="s">
        <v>1153</v>
      </c>
      <c r="C379" s="46"/>
      <c r="D379" s="38"/>
      <c r="E379" s="39"/>
      <c r="F379" s="38"/>
      <c r="G379" s="38"/>
    </row>
    <row r="380" spans="1:7" ht="23.25" customHeight="1">
      <c r="A380" s="37"/>
      <c r="B380" s="49" t="s">
        <v>1154</v>
      </c>
      <c r="C380" s="46"/>
      <c r="D380" s="38"/>
      <c r="E380" s="39"/>
      <c r="F380" s="38"/>
      <c r="G380" s="38"/>
    </row>
    <row r="381" spans="1:7" ht="23.25" customHeight="1">
      <c r="A381" s="45" t="s">
        <v>172</v>
      </c>
      <c r="B381" s="49"/>
      <c r="C381" s="46"/>
      <c r="D381" s="38"/>
      <c r="E381" s="70" t="s">
        <v>470</v>
      </c>
      <c r="F381" s="47">
        <f>SUM(F384,F389,F394)</f>
        <v>180000</v>
      </c>
      <c r="G381" s="44" t="s">
        <v>469</v>
      </c>
    </row>
    <row r="382" spans="1:7" ht="23.25" customHeight="1">
      <c r="A382" s="37" t="s">
        <v>1116</v>
      </c>
      <c r="B382" s="49"/>
      <c r="C382" s="46"/>
      <c r="D382" s="38"/>
      <c r="E382" s="39"/>
      <c r="F382" s="40"/>
      <c r="G382" s="40"/>
    </row>
    <row r="383" spans="1:7" ht="23.25" customHeight="1">
      <c r="A383" s="37"/>
      <c r="B383" s="49"/>
      <c r="C383" s="46"/>
      <c r="D383" s="38"/>
      <c r="E383" s="54" t="s">
        <v>470</v>
      </c>
      <c r="F383" s="53">
        <f>SUM(F384,F389,F394)</f>
        <v>180000</v>
      </c>
      <c r="G383" s="39" t="s">
        <v>469</v>
      </c>
    </row>
    <row r="384" spans="1:7" ht="23.25" customHeight="1">
      <c r="A384" s="37" t="s">
        <v>1745</v>
      </c>
      <c r="B384" s="42"/>
      <c r="C384" s="50"/>
      <c r="D384" s="38"/>
      <c r="E384" s="54" t="s">
        <v>754</v>
      </c>
      <c r="F384" s="53">
        <v>30000</v>
      </c>
      <c r="G384" s="39" t="s">
        <v>469</v>
      </c>
    </row>
    <row r="385" spans="1:7" ht="23.25" customHeight="1">
      <c r="A385" s="37"/>
      <c r="B385" s="49" t="s">
        <v>1746</v>
      </c>
      <c r="C385" s="50"/>
      <c r="D385" s="38"/>
      <c r="E385" s="39"/>
      <c r="F385" s="40"/>
      <c r="G385" s="40"/>
    </row>
    <row r="386" spans="1:7" ht="23.25" customHeight="1">
      <c r="A386" s="37"/>
      <c r="B386" s="49" t="s">
        <v>1747</v>
      </c>
      <c r="C386" s="50"/>
      <c r="D386" s="38"/>
      <c r="E386" s="39"/>
      <c r="F386" s="40"/>
      <c r="G386" s="40"/>
    </row>
    <row r="387" spans="1:7" ht="23.25" customHeight="1">
      <c r="A387" s="37"/>
      <c r="B387" s="49" t="s">
        <v>702</v>
      </c>
      <c r="C387" s="49"/>
      <c r="D387" s="38"/>
      <c r="E387" s="39"/>
      <c r="F387" s="40"/>
      <c r="G387" s="40"/>
    </row>
    <row r="388" spans="1:7" ht="23.25" customHeight="1">
      <c r="A388" s="37" t="s">
        <v>1748</v>
      </c>
      <c r="B388" s="42"/>
      <c r="C388" s="46"/>
      <c r="D388" s="38"/>
      <c r="E388" s="40"/>
      <c r="F388" s="47"/>
      <c r="G388" s="44"/>
    </row>
    <row r="389" spans="1:7" ht="23.25" customHeight="1">
      <c r="A389" s="45"/>
      <c r="B389" s="42"/>
      <c r="C389" s="46"/>
      <c r="D389" s="38"/>
      <c r="E389" s="54" t="s">
        <v>754</v>
      </c>
      <c r="F389" s="53">
        <v>100000</v>
      </c>
      <c r="G389" s="39" t="s">
        <v>469</v>
      </c>
    </row>
    <row r="390" spans="1:7" ht="23.25" customHeight="1">
      <c r="A390" s="37"/>
      <c r="B390" s="49" t="s">
        <v>1749</v>
      </c>
      <c r="C390" s="46"/>
      <c r="D390" s="38"/>
      <c r="E390" s="39"/>
      <c r="F390" s="40"/>
      <c r="G390" s="40"/>
    </row>
    <row r="391" spans="1:7" ht="23.25" customHeight="1">
      <c r="A391" s="37"/>
      <c r="B391" s="49" t="s">
        <v>1750</v>
      </c>
      <c r="C391" s="46"/>
      <c r="D391" s="38"/>
      <c r="E391" s="39"/>
      <c r="F391" s="40"/>
      <c r="G391" s="40"/>
    </row>
    <row r="392" spans="1:7" ht="23.25" customHeight="1">
      <c r="A392" s="37"/>
      <c r="B392" s="49" t="s">
        <v>703</v>
      </c>
      <c r="C392" s="46"/>
      <c r="D392" s="38"/>
      <c r="E392" s="39"/>
      <c r="F392" s="40"/>
      <c r="G392" s="40"/>
    </row>
    <row r="393" spans="1:7" ht="27.75" customHeight="1">
      <c r="A393" s="37" t="s">
        <v>1751</v>
      </c>
      <c r="B393" s="49"/>
      <c r="C393" s="46"/>
      <c r="D393" s="38"/>
      <c r="E393" s="40"/>
      <c r="F393" s="47"/>
      <c r="G393" s="44"/>
    </row>
    <row r="394" spans="1:7" ht="23.25" customHeight="1">
      <c r="A394" s="45"/>
      <c r="B394" s="49"/>
      <c r="C394" s="46"/>
      <c r="D394" s="38"/>
      <c r="E394" s="54" t="s">
        <v>754</v>
      </c>
      <c r="F394" s="270">
        <v>50000</v>
      </c>
      <c r="G394" s="39" t="s">
        <v>469</v>
      </c>
    </row>
    <row r="395" spans="1:7" ht="23.25" customHeight="1">
      <c r="A395" s="37"/>
      <c r="B395" s="49" t="s">
        <v>134</v>
      </c>
      <c r="C395" s="46"/>
      <c r="D395" s="38"/>
      <c r="E395" s="39"/>
      <c r="F395" s="40"/>
      <c r="G395" s="40"/>
    </row>
    <row r="396" spans="1:7" ht="23.25" customHeight="1">
      <c r="A396" s="37"/>
      <c r="B396" s="49" t="s">
        <v>135</v>
      </c>
      <c r="C396" s="46"/>
      <c r="D396" s="38"/>
      <c r="E396" s="39"/>
      <c r="F396" s="40"/>
      <c r="G396" s="40"/>
    </row>
    <row r="397" spans="1:7" ht="23.25" customHeight="1">
      <c r="A397" s="37"/>
      <c r="B397" s="49" t="s">
        <v>704</v>
      </c>
      <c r="C397" s="46"/>
      <c r="D397" s="38"/>
      <c r="E397" s="39"/>
      <c r="F397" s="40"/>
      <c r="G397" s="40"/>
    </row>
    <row r="398" spans="1:7" ht="17.25" customHeight="1">
      <c r="A398" s="37"/>
      <c r="B398" s="49"/>
      <c r="C398" s="46"/>
      <c r="D398" s="38"/>
      <c r="E398" s="39"/>
      <c r="F398" s="40"/>
      <c r="G398" s="40"/>
    </row>
    <row r="399" spans="1:7" ht="23.25" customHeight="1">
      <c r="A399" s="384" t="s">
        <v>1047</v>
      </c>
      <c r="B399" s="384"/>
      <c r="C399" s="384"/>
      <c r="D399" s="384"/>
      <c r="E399" s="384"/>
      <c r="F399" s="384"/>
      <c r="G399" s="384"/>
    </row>
    <row r="400" spans="1:7" ht="13.5" customHeight="1">
      <c r="A400" s="42"/>
      <c r="B400" s="37"/>
      <c r="C400" s="40"/>
      <c r="D400" s="43"/>
      <c r="E400" s="44"/>
      <c r="F400" s="40"/>
      <c r="G400" s="40"/>
    </row>
    <row r="401" spans="1:7" ht="23.25" customHeight="1">
      <c r="A401" s="45" t="s">
        <v>1215</v>
      </c>
      <c r="B401" s="37"/>
      <c r="C401" s="40"/>
      <c r="D401" s="43"/>
      <c r="E401" s="70" t="s">
        <v>470</v>
      </c>
      <c r="F401" s="43">
        <f>SUM(F402,F421,F511)</f>
        <v>1768080</v>
      </c>
      <c r="G401" s="44" t="s">
        <v>469</v>
      </c>
    </row>
    <row r="402" spans="1:7" ht="23.25" customHeight="1">
      <c r="A402" s="45" t="s">
        <v>60</v>
      </c>
      <c r="B402" s="37"/>
      <c r="C402" s="40"/>
      <c r="D402" s="43"/>
      <c r="E402" s="70" t="s">
        <v>470</v>
      </c>
      <c r="F402" s="43">
        <f>SUM(F403)</f>
        <v>1228080</v>
      </c>
      <c r="G402" s="44" t="s">
        <v>469</v>
      </c>
    </row>
    <row r="403" spans="1:7" ht="23.25" customHeight="1">
      <c r="A403" s="45" t="s">
        <v>168</v>
      </c>
      <c r="B403" s="37"/>
      <c r="C403" s="40"/>
      <c r="D403" s="43"/>
      <c r="E403" s="70" t="s">
        <v>470</v>
      </c>
      <c r="F403" s="43">
        <f>SUM(F404)</f>
        <v>1228080</v>
      </c>
      <c r="G403" s="44" t="s">
        <v>469</v>
      </c>
    </row>
    <row r="404" spans="1:7" ht="23.25" customHeight="1">
      <c r="A404" s="45" t="s">
        <v>169</v>
      </c>
      <c r="B404" s="37"/>
      <c r="C404" s="46"/>
      <c r="D404" s="38"/>
      <c r="E404" s="70" t="s">
        <v>470</v>
      </c>
      <c r="F404" s="61">
        <f>SUM(F405,F409,F414,F417)</f>
        <v>1228080</v>
      </c>
      <c r="G404" s="44" t="s">
        <v>469</v>
      </c>
    </row>
    <row r="405" spans="1:7" ht="23.25" customHeight="1">
      <c r="A405" s="37" t="s">
        <v>1048</v>
      </c>
      <c r="B405" s="45"/>
      <c r="C405" s="70"/>
      <c r="D405" s="1"/>
      <c r="E405" s="54" t="s">
        <v>754</v>
      </c>
      <c r="F405" s="53">
        <f>(14660+11920+6530+13850+13850)*12</f>
        <v>729720</v>
      </c>
      <c r="G405" s="39" t="s">
        <v>469</v>
      </c>
    </row>
    <row r="406" spans="1:7" ht="23.25" customHeight="1">
      <c r="A406" s="37"/>
      <c r="B406" s="37" t="s">
        <v>529</v>
      </c>
      <c r="C406" s="37"/>
      <c r="D406" s="38"/>
      <c r="E406" s="39"/>
      <c r="F406" s="38"/>
      <c r="G406" s="38"/>
    </row>
    <row r="407" spans="1:7" ht="23.25" customHeight="1">
      <c r="A407" s="37"/>
      <c r="B407" s="37" t="s">
        <v>869</v>
      </c>
      <c r="C407" s="37"/>
      <c r="D407" s="38"/>
      <c r="E407" s="39"/>
      <c r="F407" s="38"/>
      <c r="G407" s="38"/>
    </row>
    <row r="408" spans="1:7" ht="23.25" customHeight="1">
      <c r="A408" s="37"/>
      <c r="B408" s="37" t="s">
        <v>818</v>
      </c>
      <c r="C408" s="37"/>
      <c r="D408" s="38"/>
      <c r="E408" s="39"/>
      <c r="F408" s="38"/>
      <c r="G408" s="38"/>
    </row>
    <row r="409" spans="1:7" ht="27" customHeight="1">
      <c r="A409" s="37" t="s">
        <v>1049</v>
      </c>
      <c r="B409" s="45"/>
      <c r="C409" s="45"/>
      <c r="D409" s="116"/>
      <c r="E409" s="54" t="s">
        <v>754</v>
      </c>
      <c r="F409" s="39">
        <f>SUM(E410:E412)</f>
        <v>300360</v>
      </c>
      <c r="G409" s="39" t="s">
        <v>469</v>
      </c>
    </row>
    <row r="410" spans="1:7" ht="23.25" customHeight="1">
      <c r="A410" s="37"/>
      <c r="B410" s="37" t="s">
        <v>1242</v>
      </c>
      <c r="C410" s="46"/>
      <c r="D410" s="38"/>
      <c r="E410" s="39">
        <f>(500+2000+3000+2160+2160)*12</f>
        <v>117840</v>
      </c>
      <c r="F410" s="53" t="s">
        <v>469</v>
      </c>
      <c r="G410" s="39"/>
    </row>
    <row r="411" spans="1:7" ht="23.25" customHeight="1">
      <c r="A411" s="37"/>
      <c r="B411" s="37" t="s">
        <v>1241</v>
      </c>
      <c r="C411" s="46"/>
      <c r="D411" s="38"/>
      <c r="E411" s="39">
        <f>(2500*5)*12</f>
        <v>150000</v>
      </c>
      <c r="F411" s="49" t="s">
        <v>469</v>
      </c>
      <c r="G411" s="39"/>
    </row>
    <row r="412" spans="1:7" ht="23.25" customHeight="1">
      <c r="A412" s="37"/>
      <c r="B412" s="37" t="s">
        <v>752</v>
      </c>
      <c r="C412" s="46"/>
      <c r="D412" s="38" t="s">
        <v>1278</v>
      </c>
      <c r="E412" s="39">
        <f>(2500+210)*12</f>
        <v>32520</v>
      </c>
      <c r="F412" s="49" t="s">
        <v>469</v>
      </c>
      <c r="G412" s="39"/>
    </row>
    <row r="413" spans="1:7" ht="23.25" customHeight="1">
      <c r="A413" s="37"/>
      <c r="B413" s="37" t="s">
        <v>530</v>
      </c>
      <c r="C413" s="45"/>
      <c r="D413" s="116"/>
      <c r="E413" s="38"/>
      <c r="F413" s="39"/>
      <c r="G413" s="39"/>
    </row>
    <row r="414" spans="1:7" ht="23.25" customHeight="1">
      <c r="A414" s="37" t="s">
        <v>1391</v>
      </c>
      <c r="B414" s="116"/>
      <c r="C414" s="37"/>
      <c r="D414" s="47"/>
      <c r="E414" s="54" t="s">
        <v>754</v>
      </c>
      <c r="F414" s="53">
        <f>(7640+5000)*12</f>
        <v>151680</v>
      </c>
      <c r="G414" s="39" t="s">
        <v>469</v>
      </c>
    </row>
    <row r="415" spans="1:7" ht="23.25" customHeight="1">
      <c r="A415" s="37"/>
      <c r="B415" s="37" t="s">
        <v>870</v>
      </c>
      <c r="C415" s="37"/>
      <c r="D415" s="38"/>
      <c r="E415" s="39"/>
      <c r="F415" s="38"/>
      <c r="G415" s="38"/>
    </row>
    <row r="416" spans="1:7" ht="23.25" customHeight="1">
      <c r="A416" s="37"/>
      <c r="B416" s="37" t="s">
        <v>871</v>
      </c>
      <c r="C416" s="37"/>
      <c r="D416" s="38"/>
      <c r="E416" s="39"/>
      <c r="F416" s="38"/>
      <c r="G416" s="38"/>
    </row>
    <row r="417" spans="1:7" ht="23.25" customHeight="1">
      <c r="A417" s="37" t="s">
        <v>1051</v>
      </c>
      <c r="B417" s="116"/>
      <c r="C417" s="37"/>
      <c r="D417" s="38"/>
      <c r="E417" s="54" t="s">
        <v>754</v>
      </c>
      <c r="F417" s="53">
        <f>SUM(E418:E419)</f>
        <v>46320</v>
      </c>
      <c r="G417" s="38" t="s">
        <v>469</v>
      </c>
    </row>
    <row r="418" spans="1:7" ht="23.25" customHeight="1">
      <c r="A418" s="37"/>
      <c r="B418" s="37" t="s">
        <v>1244</v>
      </c>
      <c r="C418" s="46"/>
      <c r="D418" s="54" t="s">
        <v>1278</v>
      </c>
      <c r="E418" s="39">
        <f>1360*12</f>
        <v>16320</v>
      </c>
      <c r="F418" s="38" t="s">
        <v>469</v>
      </c>
      <c r="G418" s="38"/>
    </row>
    <row r="419" spans="1:7" ht="23.25" customHeight="1">
      <c r="A419" s="37"/>
      <c r="B419" s="37" t="s">
        <v>633</v>
      </c>
      <c r="C419" s="46"/>
      <c r="D419" s="38"/>
      <c r="E419" s="39">
        <f>2500*12</f>
        <v>30000</v>
      </c>
      <c r="F419" s="38" t="s">
        <v>469</v>
      </c>
      <c r="G419" s="38"/>
    </row>
    <row r="420" spans="1:7" ht="23.25" customHeight="1">
      <c r="A420" s="37"/>
      <c r="B420" s="37" t="s">
        <v>872</v>
      </c>
      <c r="C420" s="37"/>
      <c r="D420" s="38"/>
      <c r="E420" s="38"/>
      <c r="F420" s="53"/>
      <c r="G420" s="38"/>
    </row>
    <row r="421" spans="1:7" ht="29.25" customHeight="1">
      <c r="A421" s="45" t="s">
        <v>956</v>
      </c>
      <c r="B421" s="37"/>
      <c r="C421" s="37"/>
      <c r="D421" s="38"/>
      <c r="E421" s="71" t="s">
        <v>470</v>
      </c>
      <c r="F421" s="43">
        <f>SUM(F422,F504)</f>
        <v>530000</v>
      </c>
      <c r="G421" s="44" t="s">
        <v>469</v>
      </c>
    </row>
    <row r="422" spans="1:7" ht="23.25" customHeight="1">
      <c r="A422" s="45" t="s">
        <v>159</v>
      </c>
      <c r="B422" s="37"/>
      <c r="C422" s="37"/>
      <c r="D422" s="38"/>
      <c r="E422" s="71" t="s">
        <v>470</v>
      </c>
      <c r="F422" s="43">
        <f>SUM(F423,F440,F471)</f>
        <v>500000</v>
      </c>
      <c r="G422" s="44" t="s">
        <v>469</v>
      </c>
    </row>
    <row r="423" spans="1:7" ht="23.25" customHeight="1">
      <c r="A423" s="45" t="s">
        <v>173</v>
      </c>
      <c r="B423" s="37"/>
      <c r="C423" s="71"/>
      <c r="D423" s="1"/>
      <c r="E423" s="70" t="s">
        <v>470</v>
      </c>
      <c r="F423" s="47">
        <f>SUM(F424,F427,F430,F433,F437)</f>
        <v>267000</v>
      </c>
      <c r="G423" s="40" t="s">
        <v>469</v>
      </c>
    </row>
    <row r="424" spans="1:7" ht="23.25" customHeight="1">
      <c r="A424" s="37" t="s">
        <v>907</v>
      </c>
      <c r="B424" s="37"/>
      <c r="C424" s="37"/>
      <c r="D424" s="38"/>
      <c r="E424" s="38"/>
      <c r="F424" s="53">
        <v>20000</v>
      </c>
      <c r="G424" s="38" t="s">
        <v>469</v>
      </c>
    </row>
    <row r="425" spans="1:7" ht="23.25" customHeight="1">
      <c r="A425" s="37"/>
      <c r="B425" s="37" t="s">
        <v>1715</v>
      </c>
      <c r="C425" s="37"/>
      <c r="D425" s="38"/>
      <c r="E425" s="71"/>
      <c r="F425" s="47"/>
      <c r="G425" s="40"/>
    </row>
    <row r="426" spans="1:7" ht="23.25" customHeight="1">
      <c r="A426" s="37"/>
      <c r="B426" s="37" t="s">
        <v>817</v>
      </c>
      <c r="C426" s="37"/>
      <c r="D426" s="38"/>
      <c r="E426" s="71"/>
      <c r="F426" s="47"/>
      <c r="G426" s="40"/>
    </row>
    <row r="427" spans="1:7" ht="23.25" customHeight="1">
      <c r="A427" s="37" t="s">
        <v>506</v>
      </c>
      <c r="B427" s="37"/>
      <c r="C427" s="46"/>
      <c r="D427" s="38"/>
      <c r="E427" s="54" t="s">
        <v>754</v>
      </c>
      <c r="F427" s="53">
        <f>2000*12</f>
        <v>24000</v>
      </c>
      <c r="G427" s="39" t="s">
        <v>469</v>
      </c>
    </row>
    <row r="428" spans="1:7" ht="23.25" customHeight="1">
      <c r="A428" s="37"/>
      <c r="B428" s="37" t="s">
        <v>92</v>
      </c>
      <c r="C428" s="46"/>
      <c r="D428" s="38"/>
      <c r="E428" s="39"/>
      <c r="F428" s="40"/>
      <c r="G428" s="40"/>
    </row>
    <row r="429" spans="1:7" ht="23.25" customHeight="1">
      <c r="A429" s="37"/>
      <c r="B429" s="37" t="s">
        <v>1471</v>
      </c>
      <c r="C429" s="46"/>
      <c r="D429" s="38"/>
      <c r="E429" s="39"/>
      <c r="F429" s="40"/>
      <c r="G429" s="40"/>
    </row>
    <row r="430" spans="1:7" ht="23.25" customHeight="1">
      <c r="A430" s="37" t="s">
        <v>507</v>
      </c>
      <c r="B430" s="116"/>
      <c r="C430" s="37"/>
      <c r="D430" s="38"/>
      <c r="E430" s="54" t="s">
        <v>754</v>
      </c>
      <c r="F430" s="53">
        <v>3000</v>
      </c>
      <c r="G430" s="38" t="s">
        <v>469</v>
      </c>
    </row>
    <row r="431" spans="1:7" ht="23.25" customHeight="1">
      <c r="A431" s="45"/>
      <c r="B431" s="37" t="s">
        <v>1011</v>
      </c>
      <c r="C431" s="37"/>
      <c r="D431" s="38"/>
      <c r="E431" s="71"/>
      <c r="F431" s="47"/>
      <c r="G431" s="40"/>
    </row>
    <row r="432" spans="1:7" ht="23.25" customHeight="1">
      <c r="A432" s="45"/>
      <c r="B432" s="37" t="s">
        <v>1216</v>
      </c>
      <c r="C432" s="37"/>
      <c r="D432" s="38"/>
      <c r="E432" s="71"/>
      <c r="F432" s="47"/>
      <c r="G432" s="40"/>
    </row>
    <row r="433" spans="1:7" ht="23.25" customHeight="1">
      <c r="A433" s="37" t="s">
        <v>508</v>
      </c>
      <c r="B433" s="116"/>
      <c r="C433" s="37"/>
      <c r="D433" s="38"/>
      <c r="E433" s="54" t="s">
        <v>754</v>
      </c>
      <c r="F433" s="53">
        <v>10000</v>
      </c>
      <c r="G433" s="38" t="s">
        <v>469</v>
      </c>
    </row>
    <row r="434" spans="1:7" ht="23.25" customHeight="1">
      <c r="A434" s="37"/>
      <c r="B434" s="37" t="s">
        <v>1052</v>
      </c>
      <c r="C434" s="37"/>
      <c r="D434" s="38"/>
      <c r="E434" s="71"/>
      <c r="F434" s="47"/>
      <c r="G434" s="40"/>
    </row>
    <row r="435" spans="1:7" ht="23.25" customHeight="1">
      <c r="A435" s="45"/>
      <c r="B435" s="37" t="s">
        <v>1053</v>
      </c>
      <c r="C435" s="37"/>
      <c r="D435" s="38"/>
      <c r="E435" s="71"/>
      <c r="F435" s="47"/>
      <c r="G435" s="40"/>
    </row>
    <row r="436" spans="1:7" ht="23.25" customHeight="1">
      <c r="A436" s="49" t="s">
        <v>509</v>
      </c>
      <c r="B436" s="37"/>
      <c r="C436" s="37"/>
      <c r="D436" s="38"/>
      <c r="E436" s="71"/>
      <c r="F436" s="47"/>
      <c r="G436" s="40"/>
    </row>
    <row r="437" spans="1:7" ht="23.25" customHeight="1">
      <c r="A437" s="45"/>
      <c r="B437" s="37"/>
      <c r="C437" s="37"/>
      <c r="D437" s="38"/>
      <c r="E437" s="54" t="s">
        <v>754</v>
      </c>
      <c r="F437" s="53">
        <v>210000</v>
      </c>
      <c r="G437" s="38" t="s">
        <v>469</v>
      </c>
    </row>
    <row r="438" spans="1:7" ht="23.25" customHeight="1">
      <c r="A438" s="37"/>
      <c r="B438" s="37" t="s">
        <v>795</v>
      </c>
      <c r="C438" s="37"/>
      <c r="D438" s="38"/>
      <c r="E438" s="71"/>
      <c r="F438" s="47"/>
      <c r="G438" s="40"/>
    </row>
    <row r="439" spans="1:7" ht="23.25" customHeight="1">
      <c r="A439" s="45"/>
      <c r="B439" s="37" t="s">
        <v>818</v>
      </c>
      <c r="C439" s="37"/>
      <c r="D439" s="38"/>
      <c r="E439" s="71"/>
      <c r="F439" s="47"/>
      <c r="G439" s="40"/>
    </row>
    <row r="440" spans="1:7" ht="23.25" customHeight="1">
      <c r="A440" s="45" t="s">
        <v>161</v>
      </c>
      <c r="B440" s="37"/>
      <c r="C440" s="71"/>
      <c r="E440" s="70" t="s">
        <v>470</v>
      </c>
      <c r="F440" s="47">
        <f>SUM(F442,F447,F453,F457,F462,F468)</f>
        <v>131000</v>
      </c>
      <c r="G440" s="40" t="s">
        <v>469</v>
      </c>
    </row>
    <row r="441" spans="1:7" ht="23.25" customHeight="1">
      <c r="A441" s="37" t="s">
        <v>797</v>
      </c>
      <c r="B441" s="37"/>
      <c r="C441" s="37"/>
      <c r="D441" s="38"/>
      <c r="E441" s="54" t="s">
        <v>470</v>
      </c>
      <c r="F441" s="270">
        <f>SUM(F442)</f>
        <v>30000</v>
      </c>
      <c r="G441" s="38" t="s">
        <v>469</v>
      </c>
    </row>
    <row r="442" spans="1:7" ht="23.25" customHeight="1">
      <c r="B442" s="37" t="s">
        <v>796</v>
      </c>
      <c r="C442" s="37"/>
      <c r="D442" s="38"/>
      <c r="E442" s="54" t="s">
        <v>754</v>
      </c>
      <c r="F442" s="270">
        <v>30000</v>
      </c>
      <c r="G442" s="38" t="s">
        <v>469</v>
      </c>
    </row>
    <row r="443" spans="1:7" ht="23.25" customHeight="1">
      <c r="A443" s="37"/>
      <c r="B443" s="37" t="s">
        <v>798</v>
      </c>
      <c r="C443" s="37"/>
      <c r="D443" s="38"/>
      <c r="E443" s="39"/>
      <c r="F443" s="38"/>
      <c r="G443" s="38"/>
    </row>
    <row r="444" spans="1:7" ht="23.25" customHeight="1">
      <c r="A444" s="37"/>
      <c r="B444" s="37" t="s">
        <v>799</v>
      </c>
      <c r="C444" s="37"/>
      <c r="D444" s="38"/>
      <c r="E444" s="39"/>
      <c r="F444" s="38"/>
      <c r="G444" s="38"/>
    </row>
    <row r="445" spans="1:7" ht="23.25" customHeight="1">
      <c r="A445" s="37"/>
      <c r="B445" s="37" t="s">
        <v>1105</v>
      </c>
      <c r="C445" s="37"/>
      <c r="D445" s="38"/>
      <c r="E445" s="39"/>
      <c r="F445" s="38"/>
      <c r="G445" s="38"/>
    </row>
    <row r="446" spans="1:7" ht="23.25" customHeight="1">
      <c r="A446" s="37" t="s">
        <v>1062</v>
      </c>
      <c r="B446" s="37"/>
      <c r="C446" s="37"/>
      <c r="D446" s="38"/>
      <c r="E446" s="54" t="s">
        <v>470</v>
      </c>
      <c r="F446" s="270">
        <f>SUM(F447)</f>
        <v>5000</v>
      </c>
      <c r="G446" s="38" t="s">
        <v>469</v>
      </c>
    </row>
    <row r="447" spans="1:7" ht="23.25" customHeight="1">
      <c r="B447" s="37" t="s">
        <v>800</v>
      </c>
      <c r="C447" s="37"/>
      <c r="D447" s="38"/>
      <c r="E447" s="54" t="s">
        <v>754</v>
      </c>
      <c r="F447" s="270">
        <v>5000</v>
      </c>
      <c r="G447" s="38" t="s">
        <v>469</v>
      </c>
    </row>
    <row r="448" spans="1:7" ht="23.25" customHeight="1">
      <c r="A448" s="37"/>
      <c r="B448" s="37" t="s">
        <v>801</v>
      </c>
      <c r="C448" s="37"/>
      <c r="D448" s="38"/>
      <c r="E448" s="39"/>
      <c r="F448" s="38"/>
      <c r="G448" s="38"/>
    </row>
    <row r="449" spans="1:7" ht="23.25" customHeight="1">
      <c r="A449" s="37"/>
      <c r="B449" s="37" t="s">
        <v>802</v>
      </c>
      <c r="C449" s="37"/>
      <c r="D449" s="38"/>
      <c r="E449" s="39"/>
      <c r="F449" s="38"/>
      <c r="G449" s="38"/>
    </row>
    <row r="450" spans="1:7" ht="23.25" customHeight="1">
      <c r="A450" s="37"/>
      <c r="B450" s="37" t="s">
        <v>418</v>
      </c>
      <c r="C450" s="37"/>
      <c r="D450" s="38"/>
      <c r="E450" s="39"/>
      <c r="F450" s="38"/>
      <c r="G450" s="38"/>
    </row>
    <row r="451" spans="1:7" ht="23.25" customHeight="1">
      <c r="A451" s="49" t="s">
        <v>1061</v>
      </c>
      <c r="B451" s="37"/>
      <c r="C451" s="37"/>
      <c r="D451" s="38"/>
      <c r="E451" s="39"/>
      <c r="F451" s="38"/>
      <c r="G451" s="38"/>
    </row>
    <row r="452" spans="1:7" ht="23.25" customHeight="1">
      <c r="A452" s="49"/>
      <c r="B452" s="37"/>
      <c r="C452" s="37"/>
      <c r="D452" s="38"/>
      <c r="E452" s="54" t="s">
        <v>470</v>
      </c>
      <c r="F452" s="53">
        <f>SUM(F453,F457,F462)</f>
        <v>81000</v>
      </c>
      <c r="G452" s="38" t="s">
        <v>469</v>
      </c>
    </row>
    <row r="453" spans="1:7" ht="23.25" customHeight="1">
      <c r="B453" s="37" t="s">
        <v>1063</v>
      </c>
      <c r="C453" s="37"/>
      <c r="D453" s="38"/>
      <c r="E453" s="54" t="s">
        <v>754</v>
      </c>
      <c r="F453" s="53">
        <v>40000</v>
      </c>
      <c r="G453" s="38" t="s">
        <v>469</v>
      </c>
    </row>
    <row r="454" spans="1:7" ht="23.25" customHeight="1">
      <c r="A454" s="37"/>
      <c r="B454" s="37" t="s">
        <v>1064</v>
      </c>
      <c r="C454" s="37"/>
      <c r="D454" s="38"/>
      <c r="E454" s="39"/>
      <c r="F454" s="38"/>
      <c r="G454" s="38"/>
    </row>
    <row r="455" spans="1:7" ht="23.25" customHeight="1">
      <c r="A455" s="37"/>
      <c r="B455" s="37" t="s">
        <v>1560</v>
      </c>
      <c r="C455" s="37"/>
      <c r="D455" s="38"/>
      <c r="E455" s="39"/>
      <c r="F455" s="38"/>
      <c r="G455" s="38"/>
    </row>
    <row r="456" spans="1:7" ht="23.25" customHeight="1">
      <c r="A456" s="37"/>
      <c r="B456" s="37" t="s">
        <v>1105</v>
      </c>
      <c r="C456" s="37"/>
      <c r="D456" s="38"/>
      <c r="E456" s="39"/>
      <c r="F456" s="38"/>
      <c r="G456" s="38"/>
    </row>
    <row r="457" spans="1:7" ht="23.25" customHeight="1">
      <c r="B457" s="37" t="s">
        <v>1561</v>
      </c>
      <c r="C457" s="37"/>
      <c r="D457" s="38"/>
      <c r="E457" s="54" t="s">
        <v>754</v>
      </c>
      <c r="F457" s="53">
        <v>36000</v>
      </c>
      <c r="G457" s="38" t="s">
        <v>469</v>
      </c>
    </row>
    <row r="458" spans="1:7" ht="23.25" customHeight="1">
      <c r="A458" s="37"/>
      <c r="B458" s="37" t="s">
        <v>185</v>
      </c>
      <c r="C458" s="37"/>
      <c r="D458" s="38"/>
      <c r="E458" s="39"/>
      <c r="F458" s="38"/>
      <c r="G458" s="38"/>
    </row>
    <row r="459" spans="1:7" ht="23.25" customHeight="1">
      <c r="A459" s="37"/>
      <c r="B459" s="37" t="s">
        <v>189</v>
      </c>
      <c r="C459" s="37"/>
      <c r="D459" s="38"/>
      <c r="E459" s="39"/>
      <c r="F459" s="38"/>
      <c r="G459" s="38"/>
    </row>
    <row r="460" spans="1:7" ht="23.25" customHeight="1">
      <c r="A460" s="37"/>
      <c r="B460" s="37" t="s">
        <v>1105</v>
      </c>
      <c r="C460" s="37"/>
      <c r="D460" s="38"/>
      <c r="E460" s="39"/>
      <c r="F460" s="38"/>
      <c r="G460" s="38"/>
    </row>
    <row r="461" spans="1:7" ht="23.25" customHeight="1">
      <c r="A461" s="37"/>
      <c r="B461" s="37" t="s">
        <v>731</v>
      </c>
      <c r="C461" s="37"/>
      <c r="D461" s="38"/>
      <c r="E461" s="38"/>
      <c r="F461" s="53"/>
      <c r="G461" s="38"/>
    </row>
    <row r="462" spans="1:7" ht="23.25" customHeight="1">
      <c r="B462" s="37" t="s">
        <v>732</v>
      </c>
      <c r="C462" s="120"/>
      <c r="D462" s="40"/>
      <c r="E462" s="54" t="s">
        <v>754</v>
      </c>
      <c r="F462" s="53">
        <v>5000</v>
      </c>
      <c r="G462" s="38" t="s">
        <v>469</v>
      </c>
    </row>
    <row r="463" spans="1:7" ht="23.25" customHeight="1">
      <c r="A463" s="37"/>
      <c r="B463" s="37" t="s">
        <v>733</v>
      </c>
      <c r="C463" s="55"/>
      <c r="D463" s="38"/>
      <c r="E463" s="39"/>
      <c r="F463" s="38"/>
      <c r="G463" s="38"/>
    </row>
    <row r="464" spans="1:7" ht="23.25" customHeight="1">
      <c r="A464" s="37"/>
      <c r="B464" s="37" t="s">
        <v>734</v>
      </c>
      <c r="C464" s="55"/>
      <c r="D464" s="38"/>
      <c r="E464" s="39"/>
      <c r="F464" s="38"/>
      <c r="G464" s="38"/>
    </row>
    <row r="465" spans="1:7" ht="23.25" customHeight="1">
      <c r="A465" s="37"/>
      <c r="B465" s="37" t="s">
        <v>1050</v>
      </c>
      <c r="C465" s="55"/>
      <c r="D465" s="38"/>
      <c r="E465" s="39"/>
      <c r="F465" s="38"/>
      <c r="G465" s="38"/>
    </row>
    <row r="466" spans="1:7" ht="23.25" customHeight="1">
      <c r="A466" s="37" t="s">
        <v>803</v>
      </c>
      <c r="C466" s="55"/>
      <c r="D466" s="38"/>
      <c r="E466" s="39"/>
      <c r="F466" s="38"/>
      <c r="G466" s="38"/>
    </row>
    <row r="467" spans="1:7" ht="23.25" customHeight="1">
      <c r="B467" s="37" t="s">
        <v>735</v>
      </c>
      <c r="C467" s="55"/>
      <c r="D467" s="38"/>
      <c r="E467" s="54" t="s">
        <v>470</v>
      </c>
      <c r="F467" s="53">
        <f>SUM(F468)</f>
        <v>15000</v>
      </c>
      <c r="G467" s="38" t="s">
        <v>469</v>
      </c>
    </row>
    <row r="468" spans="1:7" ht="23.25" customHeight="1">
      <c r="B468" s="37" t="s">
        <v>1267</v>
      </c>
      <c r="C468" s="55"/>
      <c r="D468" s="38"/>
      <c r="E468" s="54" t="s">
        <v>754</v>
      </c>
      <c r="F468" s="53">
        <v>15000</v>
      </c>
      <c r="G468" s="38" t="s">
        <v>469</v>
      </c>
    </row>
    <row r="469" spans="1:7" ht="23.25" customHeight="1">
      <c r="A469" s="37"/>
      <c r="B469" s="37" t="s">
        <v>736</v>
      </c>
      <c r="C469" s="55"/>
      <c r="D469" s="38"/>
      <c r="E469" s="39"/>
      <c r="F469" s="38"/>
      <c r="G469" s="38"/>
    </row>
    <row r="470" spans="1:7" ht="23.25" customHeight="1">
      <c r="A470" s="37"/>
      <c r="B470" s="37" t="s">
        <v>435</v>
      </c>
      <c r="C470" s="55"/>
      <c r="D470" s="38"/>
      <c r="E470" s="39"/>
      <c r="F470" s="38"/>
      <c r="G470" s="38"/>
    </row>
    <row r="471" spans="1:7" ht="23.25" customHeight="1">
      <c r="A471" s="45" t="s">
        <v>174</v>
      </c>
      <c r="B471" s="45"/>
      <c r="C471" s="116"/>
      <c r="D471" s="116"/>
      <c r="E471" s="70" t="s">
        <v>470</v>
      </c>
      <c r="F471" s="47">
        <f>SUM(F472,F476,F480,F484,F488,F491,F495,F500)</f>
        <v>102000</v>
      </c>
      <c r="G471" s="115" t="s">
        <v>469</v>
      </c>
    </row>
    <row r="472" spans="1:7" ht="23.25" customHeight="1">
      <c r="A472" s="37" t="s">
        <v>737</v>
      </c>
      <c r="B472" s="45"/>
      <c r="C472" s="55"/>
      <c r="D472" s="38"/>
      <c r="E472" s="54" t="s">
        <v>754</v>
      </c>
      <c r="F472" s="53">
        <v>20000</v>
      </c>
      <c r="G472" s="38" t="s">
        <v>469</v>
      </c>
    </row>
    <row r="473" spans="1:7" ht="23.25" customHeight="1">
      <c r="A473" s="37"/>
      <c r="B473" s="37" t="s">
        <v>739</v>
      </c>
      <c r="C473" s="55"/>
      <c r="D473" s="38"/>
      <c r="E473" s="39"/>
      <c r="F473" s="38"/>
      <c r="G473" s="38"/>
    </row>
    <row r="474" spans="1:7" ht="23.25" customHeight="1">
      <c r="A474" s="37"/>
      <c r="B474" s="37" t="s">
        <v>738</v>
      </c>
      <c r="C474" s="55"/>
      <c r="D474" s="38"/>
      <c r="E474" s="39"/>
      <c r="F474" s="38"/>
      <c r="G474" s="38"/>
    </row>
    <row r="475" spans="1:7" ht="23.25" customHeight="1">
      <c r="A475" s="37"/>
      <c r="B475" s="37" t="s">
        <v>418</v>
      </c>
      <c r="C475" s="55"/>
      <c r="D475" s="38"/>
      <c r="E475" s="39"/>
      <c r="F475" s="38"/>
      <c r="G475" s="38"/>
    </row>
    <row r="476" spans="1:7" ht="23.25" customHeight="1">
      <c r="A476" s="37" t="s">
        <v>740</v>
      </c>
      <c r="B476" s="45"/>
      <c r="C476" s="55"/>
      <c r="D476" s="38"/>
      <c r="E476" s="54" t="s">
        <v>754</v>
      </c>
      <c r="F476" s="53">
        <v>10000</v>
      </c>
      <c r="G476" s="38" t="s">
        <v>469</v>
      </c>
    </row>
    <row r="477" spans="1:7" ht="23.25" customHeight="1">
      <c r="A477" s="37"/>
      <c r="B477" s="37" t="s">
        <v>741</v>
      </c>
      <c r="C477" s="55"/>
      <c r="D477" s="38"/>
      <c r="E477" s="71"/>
      <c r="F477" s="47"/>
      <c r="G477" s="40"/>
    </row>
    <row r="478" spans="1:7" ht="23.25" customHeight="1">
      <c r="A478" s="45"/>
      <c r="B478" s="37" t="s">
        <v>742</v>
      </c>
      <c r="C478" s="55"/>
      <c r="D478" s="38"/>
      <c r="E478" s="71"/>
      <c r="F478" s="47"/>
      <c r="G478" s="40"/>
    </row>
    <row r="479" spans="1:7" ht="23.25" customHeight="1">
      <c r="A479" s="45"/>
      <c r="B479" s="37" t="s">
        <v>1439</v>
      </c>
      <c r="C479" s="55"/>
      <c r="D479" s="38"/>
      <c r="E479" s="71"/>
      <c r="F479" s="47"/>
      <c r="G479" s="40"/>
    </row>
    <row r="480" spans="1:7" ht="23.25" customHeight="1">
      <c r="A480" s="37" t="s">
        <v>743</v>
      </c>
      <c r="B480" s="45"/>
      <c r="C480" s="55"/>
      <c r="D480" s="38"/>
      <c r="E480" s="54" t="s">
        <v>754</v>
      </c>
      <c r="F480" s="53">
        <v>5000</v>
      </c>
      <c r="G480" s="38" t="s">
        <v>469</v>
      </c>
    </row>
    <row r="481" spans="1:7" ht="23.25" customHeight="1">
      <c r="A481" s="37"/>
      <c r="B481" s="37" t="s">
        <v>744</v>
      </c>
      <c r="C481" s="55"/>
      <c r="D481" s="38"/>
      <c r="E481" s="39"/>
      <c r="F481" s="38"/>
      <c r="G481" s="38"/>
    </row>
    <row r="482" spans="1:7" ht="23.25" customHeight="1">
      <c r="A482" s="37"/>
      <c r="B482" s="37" t="s">
        <v>289</v>
      </c>
      <c r="C482" s="55"/>
      <c r="D482" s="38"/>
      <c r="E482" s="39"/>
      <c r="F482" s="38"/>
      <c r="G482" s="38"/>
    </row>
    <row r="483" spans="1:7" ht="28.5" customHeight="1">
      <c r="A483" s="37" t="s">
        <v>745</v>
      </c>
      <c r="B483" s="45"/>
      <c r="C483" s="55"/>
      <c r="D483" s="38"/>
      <c r="E483" s="54" t="s">
        <v>470</v>
      </c>
      <c r="F483" s="53">
        <f>SUM(F484)</f>
        <v>10800</v>
      </c>
      <c r="G483" s="38" t="s">
        <v>469</v>
      </c>
    </row>
    <row r="484" spans="1:7" ht="23.25" customHeight="1">
      <c r="A484" s="37"/>
      <c r="B484" s="37" t="s">
        <v>287</v>
      </c>
      <c r="C484" s="55"/>
      <c r="D484" s="38"/>
      <c r="E484" s="54" t="s">
        <v>754</v>
      </c>
      <c r="F484" s="53">
        <f>200*54</f>
        <v>10800</v>
      </c>
      <c r="G484" s="38" t="s">
        <v>469</v>
      </c>
    </row>
    <row r="485" spans="1:7" ht="23.25" customHeight="1">
      <c r="A485" s="37"/>
      <c r="B485" s="37" t="s">
        <v>286</v>
      </c>
      <c r="C485" s="55"/>
      <c r="D485" s="38"/>
      <c r="E485" s="39"/>
      <c r="F485" s="38"/>
      <c r="G485" s="38"/>
    </row>
    <row r="486" spans="1:7" ht="23.25" customHeight="1">
      <c r="A486" s="37"/>
      <c r="B486" s="37" t="s">
        <v>531</v>
      </c>
      <c r="C486" s="55"/>
      <c r="D486" s="38"/>
      <c r="E486" s="39"/>
      <c r="F486" s="38"/>
      <c r="G486" s="38"/>
    </row>
    <row r="487" spans="1:7" ht="23.25" customHeight="1">
      <c r="A487" s="37"/>
      <c r="B487" s="37" t="s">
        <v>692</v>
      </c>
      <c r="C487" s="55"/>
      <c r="D487" s="38"/>
      <c r="E487" s="39"/>
      <c r="F487" s="38"/>
      <c r="G487" s="38"/>
    </row>
    <row r="488" spans="1:7" ht="23.25" customHeight="1">
      <c r="A488" s="37" t="s">
        <v>288</v>
      </c>
      <c r="B488" s="116"/>
      <c r="C488" s="55"/>
      <c r="D488" s="38"/>
      <c r="E488" s="54" t="s">
        <v>754</v>
      </c>
      <c r="F488" s="53">
        <v>10000</v>
      </c>
      <c r="G488" s="38" t="s">
        <v>469</v>
      </c>
    </row>
    <row r="489" spans="1:7" ht="23.25" customHeight="1">
      <c r="A489" s="37"/>
      <c r="B489" s="37" t="s">
        <v>1356</v>
      </c>
      <c r="C489" s="55"/>
      <c r="D489" s="38"/>
      <c r="E489" s="39"/>
      <c r="F489" s="38"/>
      <c r="G489" s="38"/>
    </row>
    <row r="490" spans="1:7" ht="23.25" customHeight="1">
      <c r="A490" s="37"/>
      <c r="B490" s="37" t="s">
        <v>1357</v>
      </c>
      <c r="C490" s="55"/>
      <c r="D490" s="38"/>
      <c r="E490" s="39"/>
      <c r="F490" s="38"/>
      <c r="G490" s="38"/>
    </row>
    <row r="491" spans="1:7" ht="23.25" customHeight="1">
      <c r="A491" s="37" t="s">
        <v>290</v>
      </c>
      <c r="B491" s="116"/>
      <c r="C491" s="55"/>
      <c r="D491" s="38"/>
      <c r="E491" s="54" t="s">
        <v>754</v>
      </c>
      <c r="F491" s="53">
        <f>300*54</f>
        <v>16200</v>
      </c>
      <c r="G491" s="38" t="s">
        <v>469</v>
      </c>
    </row>
    <row r="492" spans="1:7" ht="23.25" customHeight="1">
      <c r="A492" s="37"/>
      <c r="B492" s="37" t="s">
        <v>291</v>
      </c>
      <c r="C492" s="55"/>
      <c r="D492" s="38"/>
      <c r="E492" s="39"/>
      <c r="F492" s="38"/>
      <c r="G492" s="38"/>
    </row>
    <row r="493" spans="1:7" ht="23.25" customHeight="1">
      <c r="A493" s="37"/>
      <c r="B493" s="37" t="s">
        <v>532</v>
      </c>
      <c r="C493" s="55"/>
      <c r="D493" s="38"/>
      <c r="E493" s="39"/>
      <c r="F493" s="38"/>
      <c r="G493" s="38"/>
    </row>
    <row r="494" spans="1:7" ht="23.25" customHeight="1">
      <c r="A494" s="37"/>
      <c r="B494" s="37" t="s">
        <v>1358</v>
      </c>
      <c r="C494" s="55"/>
      <c r="D494" s="38"/>
      <c r="E494" s="39"/>
      <c r="F494" s="38"/>
      <c r="G494" s="38"/>
    </row>
    <row r="495" spans="1:7" ht="23.25" customHeight="1">
      <c r="A495" s="37" t="s">
        <v>1332</v>
      </c>
      <c r="B495" s="49"/>
      <c r="C495" s="55"/>
      <c r="D495" s="38"/>
      <c r="E495" s="54" t="s">
        <v>754</v>
      </c>
      <c r="F495" s="53">
        <v>20000</v>
      </c>
      <c r="G495" s="38" t="s">
        <v>469</v>
      </c>
    </row>
    <row r="496" spans="1:7" ht="23.25" customHeight="1">
      <c r="A496" s="37"/>
      <c r="B496" s="37" t="s">
        <v>808</v>
      </c>
      <c r="C496" s="55"/>
      <c r="D496" s="38"/>
      <c r="E496" s="39"/>
      <c r="F496" s="38"/>
      <c r="G496" s="38"/>
    </row>
    <row r="497" spans="1:7" ht="23.25" customHeight="1">
      <c r="A497" s="37"/>
      <c r="B497" s="37" t="s">
        <v>809</v>
      </c>
      <c r="C497" s="55"/>
      <c r="D497" s="38"/>
      <c r="E497" s="39"/>
      <c r="F497" s="38"/>
      <c r="G497" s="38"/>
    </row>
    <row r="498" spans="1:7" ht="23.25" customHeight="1">
      <c r="A498" s="37"/>
      <c r="B498" s="37" t="s">
        <v>810</v>
      </c>
      <c r="C498" s="55"/>
      <c r="D498" s="38"/>
      <c r="E498" s="39"/>
      <c r="F498" s="38"/>
      <c r="G498" s="38"/>
    </row>
    <row r="499" spans="1:7" ht="23.25" customHeight="1">
      <c r="A499" s="37"/>
      <c r="B499" s="37" t="s">
        <v>1105</v>
      </c>
      <c r="C499" s="55"/>
      <c r="D499" s="38"/>
      <c r="E499" s="39"/>
      <c r="F499" s="38"/>
      <c r="G499" s="38"/>
    </row>
    <row r="500" spans="1:7" ht="23.25" customHeight="1">
      <c r="A500" s="37" t="s">
        <v>811</v>
      </c>
      <c r="B500" s="37"/>
      <c r="C500" s="55"/>
      <c r="D500" s="38"/>
      <c r="E500" s="54" t="s">
        <v>754</v>
      </c>
      <c r="F500" s="53">
        <v>10000</v>
      </c>
      <c r="G500" s="38" t="s">
        <v>469</v>
      </c>
    </row>
    <row r="501" spans="1:7" ht="23.25" customHeight="1">
      <c r="A501" s="37"/>
      <c r="B501" s="37" t="s">
        <v>637</v>
      </c>
      <c r="C501" s="55"/>
      <c r="D501" s="38"/>
      <c r="E501" s="39"/>
      <c r="F501" s="38"/>
      <c r="G501" s="38"/>
    </row>
    <row r="502" spans="1:7" ht="23.25" customHeight="1">
      <c r="A502" s="37"/>
      <c r="B502" s="37" t="s">
        <v>638</v>
      </c>
      <c r="C502" s="55"/>
      <c r="D502" s="38"/>
      <c r="E502" s="39"/>
      <c r="F502" s="38"/>
      <c r="G502" s="38"/>
    </row>
    <row r="503" spans="1:7" ht="23.25" customHeight="1">
      <c r="A503" s="37"/>
      <c r="B503" s="37" t="s">
        <v>1105</v>
      </c>
      <c r="C503" s="55"/>
      <c r="D503" s="38"/>
      <c r="E503" s="39"/>
      <c r="F503" s="38"/>
      <c r="G503" s="38"/>
    </row>
    <row r="504" spans="1:7" ht="23.25" customHeight="1">
      <c r="A504" s="45" t="s">
        <v>812</v>
      </c>
      <c r="B504" s="37"/>
      <c r="C504" s="55"/>
      <c r="D504" s="38"/>
      <c r="E504" s="71" t="s">
        <v>470</v>
      </c>
      <c r="F504" s="47">
        <f>SUM(F505,F508)</f>
        <v>30000</v>
      </c>
      <c r="G504" s="40" t="s">
        <v>469</v>
      </c>
    </row>
    <row r="505" spans="1:7" ht="23.25" customHeight="1">
      <c r="A505" s="37" t="s">
        <v>636</v>
      </c>
      <c r="B505" s="37"/>
      <c r="C505" s="55"/>
      <c r="D505" s="38"/>
      <c r="E505" s="54" t="s">
        <v>754</v>
      </c>
      <c r="F505" s="53">
        <v>18000</v>
      </c>
      <c r="G505" s="38" t="s">
        <v>469</v>
      </c>
    </row>
    <row r="506" spans="1:7" ht="23.25" customHeight="1">
      <c r="A506" s="37"/>
      <c r="B506" s="37" t="s">
        <v>813</v>
      </c>
      <c r="C506" s="55"/>
      <c r="D506" s="38"/>
      <c r="E506" s="39"/>
      <c r="F506" s="38"/>
      <c r="G506" s="38"/>
    </row>
    <row r="507" spans="1:7" ht="23.25" customHeight="1">
      <c r="A507" s="37"/>
      <c r="B507" s="37" t="s">
        <v>814</v>
      </c>
      <c r="C507" s="55"/>
      <c r="D507" s="38"/>
      <c r="E507" s="39"/>
      <c r="F507" s="38"/>
      <c r="G507" s="38"/>
    </row>
    <row r="508" spans="1:7" ht="23.25" customHeight="1">
      <c r="A508" s="37" t="s">
        <v>815</v>
      </c>
      <c r="B508" s="56"/>
      <c r="C508" s="55"/>
      <c r="D508" s="38"/>
      <c r="E508" s="54" t="s">
        <v>754</v>
      </c>
      <c r="F508" s="53">
        <v>12000</v>
      </c>
      <c r="G508" s="38" t="s">
        <v>469</v>
      </c>
    </row>
    <row r="509" spans="1:7" ht="23.25" customHeight="1">
      <c r="A509" s="37"/>
      <c r="B509" s="37" t="s">
        <v>816</v>
      </c>
      <c r="C509" s="55"/>
      <c r="D509" s="38"/>
      <c r="E509" s="39"/>
      <c r="F509" s="38"/>
      <c r="G509" s="38"/>
    </row>
    <row r="510" spans="1:7" ht="23.25" customHeight="1">
      <c r="A510" s="37"/>
      <c r="B510" s="37" t="s">
        <v>418</v>
      </c>
      <c r="C510" s="55"/>
      <c r="D510" s="38"/>
      <c r="E510" s="39"/>
      <c r="F510" s="38"/>
      <c r="G510" s="38"/>
    </row>
    <row r="511" spans="1:7" ht="26.25" customHeight="1">
      <c r="A511" s="45" t="s">
        <v>237</v>
      </c>
      <c r="B511" s="37"/>
      <c r="C511" s="46"/>
      <c r="D511" s="38"/>
      <c r="E511" s="70" t="s">
        <v>470</v>
      </c>
      <c r="F511" s="121">
        <f>SUM(F512)</f>
        <v>10000</v>
      </c>
      <c r="G511" s="44" t="s">
        <v>469</v>
      </c>
    </row>
    <row r="512" spans="1:7" ht="23.25" customHeight="1">
      <c r="A512" s="45" t="s">
        <v>916</v>
      </c>
      <c r="B512" s="41"/>
      <c r="C512" s="124"/>
      <c r="D512" s="1"/>
      <c r="E512" s="70" t="s">
        <v>470</v>
      </c>
      <c r="F512" s="47">
        <f>SUM(F514)</f>
        <v>10000</v>
      </c>
      <c r="G512" s="44" t="s">
        <v>469</v>
      </c>
    </row>
    <row r="513" spans="1:7" ht="23.25" customHeight="1">
      <c r="A513" s="37" t="s">
        <v>1268</v>
      </c>
      <c r="B513" s="37"/>
      <c r="C513" s="55"/>
      <c r="D513" s="38"/>
      <c r="E513" s="54" t="s">
        <v>470</v>
      </c>
      <c r="F513" s="53">
        <f>SUM(F514)</f>
        <v>10000</v>
      </c>
      <c r="G513" s="38" t="s">
        <v>469</v>
      </c>
    </row>
    <row r="514" spans="1:7" ht="23.25" customHeight="1">
      <c r="B514" s="49" t="s">
        <v>188</v>
      </c>
      <c r="C514" s="55"/>
      <c r="D514" s="38"/>
      <c r="E514" s="54" t="s">
        <v>754</v>
      </c>
      <c r="F514" s="53">
        <v>10000</v>
      </c>
      <c r="G514" s="38" t="s">
        <v>469</v>
      </c>
    </row>
    <row r="515" spans="1:7" ht="23.25" customHeight="1">
      <c r="A515" s="37"/>
      <c r="B515" s="37" t="s">
        <v>634</v>
      </c>
      <c r="C515" s="55"/>
      <c r="D515" s="38"/>
      <c r="E515" s="39"/>
      <c r="F515" s="38"/>
      <c r="G515" s="38"/>
    </row>
    <row r="516" spans="1:7" ht="23.25" customHeight="1">
      <c r="A516" s="37"/>
      <c r="B516" s="37" t="s">
        <v>635</v>
      </c>
      <c r="C516" s="55"/>
      <c r="D516" s="38"/>
      <c r="E516" s="39"/>
      <c r="F516" s="38"/>
      <c r="G516" s="38"/>
    </row>
    <row r="517" spans="1:7" ht="23.25" customHeight="1">
      <c r="A517" s="45" t="s">
        <v>1057</v>
      </c>
      <c r="B517" s="37"/>
      <c r="C517" s="40"/>
      <c r="D517" s="43"/>
      <c r="E517" s="70" t="s">
        <v>470</v>
      </c>
      <c r="F517" s="121">
        <f>SUM(F518,F600,F612)</f>
        <v>2832600</v>
      </c>
      <c r="G517" s="44" t="s">
        <v>469</v>
      </c>
    </row>
    <row r="518" spans="1:7" ht="23.25" customHeight="1">
      <c r="A518" s="45" t="s">
        <v>956</v>
      </c>
      <c r="B518" s="37"/>
      <c r="C518" s="40"/>
      <c r="D518" s="43"/>
      <c r="E518" s="70" t="s">
        <v>470</v>
      </c>
      <c r="F518" s="121">
        <f>SUM(F519)</f>
        <v>1240600</v>
      </c>
      <c r="G518" s="44" t="s">
        <v>469</v>
      </c>
    </row>
    <row r="519" spans="1:7" ht="23.25" customHeight="1">
      <c r="A519" s="45" t="s">
        <v>159</v>
      </c>
      <c r="B519" s="37"/>
      <c r="C519" s="40"/>
      <c r="D519" s="43"/>
      <c r="E519" s="70" t="s">
        <v>470</v>
      </c>
      <c r="F519" s="121">
        <f>SUM(F520,F581)</f>
        <v>1240600</v>
      </c>
      <c r="G519" s="44" t="s">
        <v>469</v>
      </c>
    </row>
    <row r="520" spans="1:7" ht="23.25" customHeight="1">
      <c r="A520" s="45" t="s">
        <v>161</v>
      </c>
      <c r="B520" s="37"/>
      <c r="C520" s="46"/>
      <c r="D520" s="38"/>
      <c r="E520" s="70" t="s">
        <v>470</v>
      </c>
      <c r="F520" s="47">
        <f>SUM(F524,F529,F533,F537,F541,F545,F550,F557,F561,F566,F573,F577)</f>
        <v>501400</v>
      </c>
      <c r="G520" s="44" t="s">
        <v>469</v>
      </c>
    </row>
    <row r="521" spans="1:7" ht="23.25" customHeight="1">
      <c r="A521" s="49" t="s">
        <v>515</v>
      </c>
      <c r="B521" s="37"/>
      <c r="C521" s="37"/>
      <c r="D521" s="38"/>
      <c r="E521" s="39"/>
      <c r="F521" s="38"/>
      <c r="G521" s="38"/>
    </row>
    <row r="522" spans="1:7" ht="23.25" customHeight="1">
      <c r="A522" s="49"/>
      <c r="B522" s="37"/>
      <c r="C522" s="37"/>
      <c r="D522" s="38"/>
      <c r="E522" s="54" t="s">
        <v>470</v>
      </c>
      <c r="F522" s="53">
        <f>SUM(F524,F529,F533,F537,F541,F545,F550,F557,F561,F566,F573,F577)</f>
        <v>501400</v>
      </c>
      <c r="G522" s="38" t="s">
        <v>469</v>
      </c>
    </row>
    <row r="523" spans="1:7" ht="23.25" customHeight="1">
      <c r="B523" s="37" t="s">
        <v>97</v>
      </c>
      <c r="C523" s="37"/>
      <c r="D523" s="38"/>
      <c r="E523" s="38"/>
      <c r="F523" s="53"/>
      <c r="G523" s="38"/>
    </row>
    <row r="524" spans="1:7" ht="23.25" customHeight="1">
      <c r="B524" s="37" t="s">
        <v>908</v>
      </c>
      <c r="C524" s="45"/>
      <c r="D524" s="40"/>
      <c r="E524" s="40"/>
      <c r="F524" s="53">
        <v>60000</v>
      </c>
      <c r="G524" s="38" t="s">
        <v>469</v>
      </c>
    </row>
    <row r="525" spans="1:7" ht="23.25" customHeight="1">
      <c r="A525" s="37" t="s">
        <v>474</v>
      </c>
      <c r="B525" s="37" t="s">
        <v>187</v>
      </c>
      <c r="C525" s="37"/>
      <c r="D525" s="38"/>
      <c r="E525" s="39"/>
      <c r="F525" s="38"/>
      <c r="G525" s="38"/>
    </row>
    <row r="526" spans="1:7" ht="23.25" customHeight="1">
      <c r="A526" s="37"/>
      <c r="B526" s="37" t="s">
        <v>1567</v>
      </c>
      <c r="C526" s="37"/>
      <c r="D526" s="38"/>
      <c r="E526" s="39"/>
      <c r="F526" s="38"/>
      <c r="G526" s="38"/>
    </row>
    <row r="527" spans="1:7" ht="23.25" customHeight="1">
      <c r="A527" s="37"/>
      <c r="B527" s="49" t="s">
        <v>514</v>
      </c>
      <c r="C527" s="37"/>
      <c r="D527" s="38"/>
      <c r="E527" s="39"/>
      <c r="F527" s="38"/>
      <c r="G527" s="38"/>
    </row>
    <row r="528" spans="1:7" ht="23.25" customHeight="1">
      <c r="A528" s="37"/>
      <c r="B528" s="37" t="s">
        <v>418</v>
      </c>
      <c r="C528" s="37"/>
      <c r="D528" s="38"/>
      <c r="E528" s="39"/>
      <c r="F528" s="38"/>
      <c r="G528" s="38"/>
    </row>
    <row r="529" spans="1:7" ht="23.25" customHeight="1">
      <c r="B529" s="37" t="s">
        <v>909</v>
      </c>
      <c r="C529" s="37"/>
      <c r="D529" s="38"/>
      <c r="E529" s="40"/>
      <c r="F529" s="53">
        <v>20000</v>
      </c>
      <c r="G529" s="38" t="s">
        <v>469</v>
      </c>
    </row>
    <row r="530" spans="1:7" ht="23.25" customHeight="1">
      <c r="A530" s="37"/>
      <c r="B530" s="37" t="s">
        <v>516</v>
      </c>
      <c r="C530" s="37"/>
      <c r="D530" s="38"/>
      <c r="E530" s="39"/>
      <c r="F530" s="38"/>
      <c r="G530" s="38"/>
    </row>
    <row r="531" spans="1:7" ht="23.25" customHeight="1">
      <c r="A531" s="37"/>
      <c r="B531" s="37" t="s">
        <v>517</v>
      </c>
      <c r="C531" s="37"/>
      <c r="D531" s="38"/>
      <c r="E531" s="39"/>
      <c r="F531" s="38"/>
      <c r="G531" s="38"/>
    </row>
    <row r="532" spans="1:7" ht="23.25" customHeight="1">
      <c r="A532" s="37"/>
      <c r="B532" s="37" t="s">
        <v>533</v>
      </c>
      <c r="C532" s="46"/>
      <c r="D532" s="38"/>
      <c r="E532" s="39"/>
      <c r="F532" s="38"/>
      <c r="G532" s="38"/>
    </row>
    <row r="533" spans="1:7" ht="23.25" customHeight="1">
      <c r="B533" s="37" t="s">
        <v>640</v>
      </c>
      <c r="C533" s="45"/>
      <c r="D533" s="40"/>
      <c r="E533" s="54" t="s">
        <v>754</v>
      </c>
      <c r="F533" s="53">
        <v>15000</v>
      </c>
      <c r="G533" s="38" t="s">
        <v>469</v>
      </c>
    </row>
    <row r="534" spans="1:7" ht="23.25" customHeight="1">
      <c r="A534" s="37"/>
      <c r="B534" s="37" t="s">
        <v>1054</v>
      </c>
      <c r="C534" s="37"/>
      <c r="D534" s="38"/>
      <c r="E534" s="39"/>
      <c r="F534" s="38"/>
      <c r="G534" s="38"/>
    </row>
    <row r="535" spans="1:7" ht="23.25" customHeight="1">
      <c r="A535" s="37"/>
      <c r="B535" s="37" t="s">
        <v>1055</v>
      </c>
      <c r="C535" s="37"/>
      <c r="D535" s="38"/>
      <c r="E535" s="39"/>
      <c r="F535" s="38"/>
      <c r="G535" s="38"/>
    </row>
    <row r="536" spans="1:7" ht="23.25" customHeight="1">
      <c r="A536" s="37"/>
      <c r="B536" s="37" t="s">
        <v>1056</v>
      </c>
      <c r="C536" s="37"/>
      <c r="D536" s="38"/>
      <c r="E536" s="39"/>
      <c r="F536" s="38"/>
      <c r="G536" s="38"/>
    </row>
    <row r="537" spans="1:7" ht="23.25" customHeight="1">
      <c r="B537" s="37" t="s">
        <v>641</v>
      </c>
      <c r="C537" s="37"/>
      <c r="D537" s="38"/>
      <c r="E537" s="54" t="s">
        <v>754</v>
      </c>
      <c r="F537" s="53">
        <v>5000</v>
      </c>
      <c r="G537" s="38" t="s">
        <v>469</v>
      </c>
    </row>
    <row r="538" spans="1:7" ht="23.25" customHeight="1">
      <c r="A538" s="37"/>
      <c r="B538" s="37" t="s">
        <v>807</v>
      </c>
      <c r="C538" s="37"/>
      <c r="D538" s="38"/>
      <c r="E538" s="39"/>
      <c r="F538" s="38"/>
      <c r="G538" s="38"/>
    </row>
    <row r="539" spans="1:7" ht="23.25" customHeight="1">
      <c r="A539" s="37"/>
      <c r="B539" s="37" t="s">
        <v>459</v>
      </c>
      <c r="C539" s="37"/>
      <c r="D539" s="38"/>
      <c r="E539" s="39"/>
      <c r="F539" s="38"/>
      <c r="G539" s="38"/>
    </row>
    <row r="540" spans="1:7" ht="23.25" customHeight="1">
      <c r="A540" s="37"/>
      <c r="B540" s="37" t="s">
        <v>639</v>
      </c>
      <c r="C540" s="37"/>
      <c r="D540" s="38"/>
      <c r="E540" s="39"/>
      <c r="F540" s="38"/>
      <c r="G540" s="38"/>
    </row>
    <row r="541" spans="1:7" ht="23.25" customHeight="1">
      <c r="B541" s="37" t="s">
        <v>642</v>
      </c>
      <c r="C541" s="37"/>
      <c r="D541" s="38"/>
      <c r="E541" s="54" t="s">
        <v>754</v>
      </c>
      <c r="F541" s="53">
        <v>5000</v>
      </c>
      <c r="G541" s="38" t="s">
        <v>469</v>
      </c>
    </row>
    <row r="542" spans="1:7" ht="23.25" customHeight="1">
      <c r="A542" s="37"/>
      <c r="B542" s="37" t="s">
        <v>178</v>
      </c>
      <c r="C542" s="37"/>
      <c r="D542" s="38"/>
      <c r="E542" s="39"/>
      <c r="F542" s="38"/>
      <c r="G542" s="38"/>
    </row>
    <row r="543" spans="1:7" ht="23.25" customHeight="1">
      <c r="A543" s="37"/>
      <c r="B543" s="37" t="s">
        <v>66</v>
      </c>
      <c r="C543" s="37"/>
      <c r="D543" s="38"/>
      <c r="E543" s="39"/>
      <c r="F543" s="38"/>
      <c r="G543" s="38"/>
    </row>
    <row r="544" spans="1:7" ht="23.25" customHeight="1">
      <c r="A544" s="37"/>
      <c r="B544" s="37" t="s">
        <v>67</v>
      </c>
      <c r="C544" s="37"/>
      <c r="D544" s="38"/>
      <c r="E544" s="39"/>
      <c r="F544" s="38"/>
      <c r="G544" s="38"/>
    </row>
    <row r="545" spans="1:7" ht="26.25" customHeight="1">
      <c r="B545" s="37" t="s">
        <v>643</v>
      </c>
      <c r="C545" s="37"/>
      <c r="D545" s="38"/>
      <c r="E545" s="54" t="s">
        <v>754</v>
      </c>
      <c r="F545" s="53">
        <v>6000</v>
      </c>
      <c r="G545" s="38" t="s">
        <v>469</v>
      </c>
    </row>
    <row r="546" spans="1:7" ht="23.25" customHeight="1">
      <c r="A546" s="37"/>
      <c r="B546" s="37" t="s">
        <v>644</v>
      </c>
      <c r="C546" s="37"/>
      <c r="D546" s="38"/>
      <c r="E546" s="39"/>
      <c r="F546" s="38"/>
      <c r="G546" s="38"/>
    </row>
    <row r="547" spans="1:7" ht="23.25" customHeight="1">
      <c r="A547" s="37"/>
      <c r="B547" s="37" t="s">
        <v>179</v>
      </c>
      <c r="C547" s="37"/>
      <c r="D547" s="38"/>
      <c r="E547" s="39"/>
      <c r="F547" s="38"/>
      <c r="G547" s="38"/>
    </row>
    <row r="548" spans="1:7" ht="23.25" customHeight="1">
      <c r="A548" s="37"/>
      <c r="B548" s="37" t="s">
        <v>68</v>
      </c>
      <c r="C548" s="37"/>
      <c r="D548" s="38"/>
      <c r="E548" s="39"/>
      <c r="F548" s="38"/>
      <c r="G548" s="38"/>
    </row>
    <row r="549" spans="1:7" ht="23.25" customHeight="1">
      <c r="A549" s="37"/>
      <c r="B549" s="37" t="s">
        <v>645</v>
      </c>
      <c r="C549" s="37"/>
      <c r="D549" s="38"/>
      <c r="E549" s="39"/>
      <c r="F549" s="38"/>
      <c r="G549" s="38"/>
    </row>
    <row r="550" spans="1:7" ht="23.25" customHeight="1">
      <c r="B550" s="37" t="s">
        <v>910</v>
      </c>
      <c r="C550" s="37"/>
      <c r="D550" s="38"/>
      <c r="E550" s="71"/>
      <c r="F550" s="53">
        <v>60000</v>
      </c>
      <c r="G550" s="38" t="s">
        <v>469</v>
      </c>
    </row>
    <row r="551" spans="1:7" ht="23.25" customHeight="1">
      <c r="A551" s="37"/>
      <c r="B551" s="37" t="s">
        <v>646</v>
      </c>
      <c r="C551" s="55"/>
      <c r="D551" s="38"/>
      <c r="E551" s="39"/>
      <c r="F551" s="38"/>
      <c r="G551" s="38"/>
    </row>
    <row r="552" spans="1:7" ht="23.25" customHeight="1">
      <c r="A552" s="37"/>
      <c r="B552" s="37" t="s">
        <v>1373</v>
      </c>
      <c r="C552" s="55"/>
      <c r="D552" s="38"/>
      <c r="E552" s="39"/>
      <c r="F552" s="38"/>
      <c r="G552" s="38"/>
    </row>
    <row r="553" spans="1:7" ht="23.25" customHeight="1">
      <c r="A553" s="37"/>
      <c r="B553" s="37" t="s">
        <v>1374</v>
      </c>
      <c r="C553" s="55"/>
      <c r="D553" s="38"/>
      <c r="E553" s="39"/>
      <c r="F553" s="38"/>
      <c r="G553" s="38"/>
    </row>
    <row r="554" spans="1:7" ht="23.25" customHeight="1">
      <c r="A554" s="37"/>
      <c r="B554" s="37" t="s">
        <v>1375</v>
      </c>
      <c r="C554" s="37"/>
      <c r="D554" s="38"/>
      <c r="E554" s="39"/>
      <c r="F554" s="38"/>
      <c r="G554" s="38"/>
    </row>
    <row r="555" spans="1:7" ht="23.25" customHeight="1">
      <c r="A555" s="37"/>
      <c r="B555" s="37" t="s">
        <v>186</v>
      </c>
      <c r="C555" s="55"/>
      <c r="D555" s="38"/>
      <c r="E555" s="39"/>
      <c r="F555" s="38"/>
      <c r="G555" s="38"/>
    </row>
    <row r="556" spans="1:7" ht="23.25" customHeight="1">
      <c r="B556" s="37" t="s">
        <v>1376</v>
      </c>
      <c r="C556" s="55"/>
      <c r="D556" s="38"/>
      <c r="E556" s="71"/>
      <c r="F556" s="1"/>
      <c r="G556" s="1"/>
    </row>
    <row r="557" spans="1:7" ht="23.25" customHeight="1">
      <c r="B557" s="37"/>
      <c r="C557" s="55"/>
      <c r="D557" s="38"/>
      <c r="E557" s="54" t="s">
        <v>754</v>
      </c>
      <c r="F557" s="53">
        <v>5000</v>
      </c>
      <c r="G557" s="38" t="s">
        <v>469</v>
      </c>
    </row>
    <row r="558" spans="1:7" ht="23.25" customHeight="1">
      <c r="A558" s="37"/>
      <c r="B558" s="37" t="s">
        <v>1377</v>
      </c>
      <c r="C558" s="55"/>
      <c r="D558" s="38"/>
      <c r="E558" s="39"/>
      <c r="F558" s="38"/>
      <c r="G558" s="38"/>
    </row>
    <row r="559" spans="1:7" ht="23.25" customHeight="1">
      <c r="A559" s="37"/>
      <c r="B559" s="37" t="s">
        <v>1378</v>
      </c>
      <c r="C559" s="55"/>
      <c r="D559" s="38"/>
      <c r="E559" s="39"/>
      <c r="F559" s="38"/>
      <c r="G559" s="38"/>
    </row>
    <row r="560" spans="1:7" ht="23.25" customHeight="1">
      <c r="A560" s="37"/>
      <c r="B560" s="37" t="s">
        <v>84</v>
      </c>
      <c r="C560" s="55"/>
      <c r="D560" s="38"/>
      <c r="E560" s="39"/>
      <c r="F560" s="38"/>
      <c r="G560" s="38"/>
    </row>
    <row r="561" spans="1:7" ht="23.25" customHeight="1">
      <c r="B561" s="37" t="s">
        <v>1379</v>
      </c>
      <c r="C561" s="55"/>
      <c r="D561" s="38"/>
      <c r="E561" s="54" t="s">
        <v>754</v>
      </c>
      <c r="F561" s="53">
        <v>20000</v>
      </c>
      <c r="G561" s="38" t="s">
        <v>469</v>
      </c>
    </row>
    <row r="562" spans="1:7" ht="23.25" customHeight="1">
      <c r="A562" s="37"/>
      <c r="B562" s="37" t="s">
        <v>1424</v>
      </c>
      <c r="C562" s="55"/>
      <c r="D562" s="38"/>
      <c r="E562" s="39"/>
      <c r="F562" s="38"/>
      <c r="G562" s="38"/>
    </row>
    <row r="563" spans="1:7" ht="23.25" customHeight="1">
      <c r="A563" s="37"/>
      <c r="B563" s="37" t="s">
        <v>1425</v>
      </c>
      <c r="C563" s="55"/>
      <c r="D563" s="38"/>
      <c r="E563" s="39"/>
      <c r="F563" s="38"/>
      <c r="G563" s="38"/>
    </row>
    <row r="564" spans="1:7" ht="23.25" customHeight="1">
      <c r="A564" s="37"/>
      <c r="B564" s="37" t="s">
        <v>1426</v>
      </c>
      <c r="C564" s="55"/>
      <c r="D564" s="38"/>
      <c r="E564" s="39"/>
      <c r="F564" s="38"/>
      <c r="G564" s="38"/>
    </row>
    <row r="565" spans="1:7" ht="23.25" customHeight="1">
      <c r="A565" s="37"/>
      <c r="B565" s="37" t="s">
        <v>1427</v>
      </c>
      <c r="C565" s="55"/>
      <c r="D565" s="38"/>
      <c r="E565" s="39"/>
      <c r="F565" s="38"/>
      <c r="G565" s="38"/>
    </row>
    <row r="566" spans="1:7" ht="23.25" customHeight="1">
      <c r="B566" s="37" t="s">
        <v>1428</v>
      </c>
      <c r="C566" s="55"/>
      <c r="D566" s="38"/>
      <c r="E566" s="117" t="s">
        <v>754</v>
      </c>
      <c r="F566" s="53">
        <v>3000</v>
      </c>
      <c r="G566" s="38" t="s">
        <v>469</v>
      </c>
    </row>
    <row r="567" spans="1:7" ht="23.25" customHeight="1">
      <c r="A567" s="37"/>
      <c r="B567" s="37" t="s">
        <v>1429</v>
      </c>
      <c r="C567" s="55"/>
      <c r="D567" s="38"/>
      <c r="E567" s="39"/>
      <c r="F567" s="38"/>
      <c r="G567" s="38"/>
    </row>
    <row r="568" spans="1:7" ht="23.25" customHeight="1">
      <c r="A568" s="37"/>
      <c r="B568" s="37" t="s">
        <v>1430</v>
      </c>
      <c r="C568" s="55"/>
      <c r="D568" s="38"/>
      <c r="E568" s="39"/>
      <c r="F568" s="38"/>
      <c r="G568" s="38"/>
    </row>
    <row r="569" spans="1:7" ht="23.25" customHeight="1">
      <c r="A569" s="37"/>
      <c r="B569" s="37" t="s">
        <v>1392</v>
      </c>
      <c r="C569" s="55"/>
      <c r="D569" s="38"/>
      <c r="E569" s="39"/>
      <c r="F569" s="38"/>
      <c r="G569" s="38"/>
    </row>
    <row r="570" spans="1:7" ht="23.25" customHeight="1">
      <c r="A570" s="37"/>
      <c r="B570" s="37" t="s">
        <v>756</v>
      </c>
      <c r="C570" s="55"/>
      <c r="D570" s="38"/>
      <c r="E570" s="39"/>
      <c r="F570" s="38"/>
      <c r="G570" s="38"/>
    </row>
    <row r="571" spans="1:7" ht="23.25" customHeight="1">
      <c r="A571" s="37"/>
      <c r="B571" s="37" t="s">
        <v>878</v>
      </c>
      <c r="C571" s="55"/>
      <c r="D571" s="38"/>
      <c r="E571" s="1"/>
      <c r="F571" s="1"/>
      <c r="G571" s="1"/>
    </row>
    <row r="572" spans="1:7" ht="23.25" customHeight="1">
      <c r="A572" s="37"/>
      <c r="B572" s="37" t="s">
        <v>879</v>
      </c>
      <c r="C572" s="55"/>
      <c r="D572" s="38"/>
      <c r="E572" s="117"/>
      <c r="F572" s="53"/>
      <c r="G572" s="38"/>
    </row>
    <row r="573" spans="1:7" ht="23.25" customHeight="1">
      <c r="A573" s="37"/>
      <c r="B573" s="37"/>
      <c r="C573" s="55"/>
      <c r="D573" s="38"/>
      <c r="E573" s="117" t="s">
        <v>754</v>
      </c>
      <c r="F573" s="53">
        <f>27*20*280</f>
        <v>151200</v>
      </c>
      <c r="G573" s="38" t="s">
        <v>469</v>
      </c>
    </row>
    <row r="574" spans="1:7" ht="23.25" customHeight="1">
      <c r="B574" s="37" t="s">
        <v>880</v>
      </c>
      <c r="C574"/>
    </row>
    <row r="575" spans="1:7" ht="23.25" customHeight="1">
      <c r="B575" s="37" t="s">
        <v>881</v>
      </c>
      <c r="C575"/>
    </row>
    <row r="576" spans="1:7" ht="26.25" customHeight="1">
      <c r="B576" s="37" t="s">
        <v>882</v>
      </c>
      <c r="C576"/>
    </row>
    <row r="577" spans="1:7" ht="23.25" customHeight="1">
      <c r="B577" s="37"/>
      <c r="C577"/>
      <c r="E577" s="117" t="s">
        <v>754</v>
      </c>
      <c r="F577" s="53">
        <f>27*20*280</f>
        <v>151200</v>
      </c>
      <c r="G577" s="38" t="s">
        <v>469</v>
      </c>
    </row>
    <row r="578" spans="1:7" ht="23.25" customHeight="1">
      <c r="B578" s="37" t="s">
        <v>1412</v>
      </c>
      <c r="C578"/>
    </row>
    <row r="579" spans="1:7" ht="23.25" customHeight="1">
      <c r="B579" s="37" t="s">
        <v>1413</v>
      </c>
      <c r="C579"/>
    </row>
    <row r="580" spans="1:7" ht="23.25" customHeight="1">
      <c r="B580" s="37" t="s">
        <v>1105</v>
      </c>
      <c r="C580"/>
    </row>
    <row r="581" spans="1:7" ht="23.25" customHeight="1">
      <c r="A581" s="45" t="s">
        <v>162</v>
      </c>
      <c r="B581" s="42"/>
      <c r="C581" s="40"/>
      <c r="D581" s="1"/>
      <c r="E581" s="70" t="s">
        <v>470</v>
      </c>
      <c r="F581" s="47">
        <f>SUM(F583,F593,F596)</f>
        <v>739200</v>
      </c>
      <c r="G581" s="115" t="s">
        <v>469</v>
      </c>
    </row>
    <row r="582" spans="1:7" ht="23.25" customHeight="1">
      <c r="A582" s="37" t="s">
        <v>93</v>
      </c>
      <c r="B582" s="116"/>
      <c r="C582" s="55"/>
      <c r="D582" s="38"/>
      <c r="E582" s="54" t="s">
        <v>470</v>
      </c>
      <c r="F582" s="53">
        <f>SUM(F583,F591)</f>
        <v>739200</v>
      </c>
      <c r="G582" s="38" t="s">
        <v>469</v>
      </c>
    </row>
    <row r="583" spans="1:7" ht="23.25" customHeight="1">
      <c r="A583" s="37"/>
      <c r="B583" s="37" t="s">
        <v>94</v>
      </c>
      <c r="C583" s="55"/>
      <c r="D583" s="38"/>
      <c r="E583" s="54" t="s">
        <v>754</v>
      </c>
      <c r="F583" s="53">
        <f>240240+107380+285740</f>
        <v>633360</v>
      </c>
      <c r="G583" s="38" t="s">
        <v>469</v>
      </c>
    </row>
    <row r="584" spans="1:7" ht="23.25" customHeight="1">
      <c r="A584" s="37"/>
      <c r="B584" s="37" t="s">
        <v>1393</v>
      </c>
      <c r="C584" s="55"/>
      <c r="D584" s="38"/>
      <c r="E584" s="39"/>
      <c r="F584" s="38"/>
      <c r="G584" s="38"/>
    </row>
    <row r="585" spans="1:7" ht="23.25" customHeight="1">
      <c r="A585" s="37"/>
      <c r="B585" s="37" t="s">
        <v>534</v>
      </c>
      <c r="C585" s="55"/>
      <c r="D585" s="38"/>
      <c r="E585" s="39"/>
      <c r="F585" s="38"/>
      <c r="G585" s="38"/>
    </row>
    <row r="586" spans="1:7" ht="23.25" customHeight="1">
      <c r="A586" s="37"/>
      <c r="B586" s="37" t="s">
        <v>1398</v>
      </c>
      <c r="C586" s="55"/>
      <c r="D586" s="38"/>
      <c r="E586" s="39"/>
      <c r="F586" s="38"/>
      <c r="G586" s="38"/>
    </row>
    <row r="587" spans="1:7" ht="23.25" customHeight="1">
      <c r="A587" s="37"/>
      <c r="B587" s="37" t="s">
        <v>1394</v>
      </c>
      <c r="C587" s="55"/>
      <c r="D587" s="38"/>
      <c r="E587" s="39"/>
      <c r="F587" s="38"/>
      <c r="G587" s="38"/>
    </row>
    <row r="588" spans="1:7" ht="23.25" customHeight="1">
      <c r="A588" s="37"/>
      <c r="B588" s="37" t="s">
        <v>1395</v>
      </c>
      <c r="C588" s="55"/>
      <c r="D588" s="38"/>
      <c r="E588" s="39"/>
      <c r="F588" s="38"/>
      <c r="G588" s="38"/>
    </row>
    <row r="589" spans="1:7" ht="23.25" customHeight="1">
      <c r="A589" s="37"/>
      <c r="B589" s="37" t="s">
        <v>535</v>
      </c>
      <c r="C589" s="55"/>
      <c r="D589" s="38"/>
      <c r="E589" s="39"/>
      <c r="F589" s="38"/>
      <c r="G589" s="38"/>
    </row>
    <row r="590" spans="1:7" ht="23.25" customHeight="1">
      <c r="A590" s="37"/>
      <c r="B590" s="37" t="s">
        <v>1396</v>
      </c>
      <c r="C590" s="55"/>
      <c r="D590" s="38"/>
      <c r="E590" s="39"/>
      <c r="F590" s="38"/>
      <c r="G590" s="38"/>
    </row>
    <row r="591" spans="1:7" ht="26.25" customHeight="1">
      <c r="A591" s="37"/>
      <c r="B591" s="37" t="s">
        <v>95</v>
      </c>
      <c r="C591" s="55"/>
      <c r="D591" s="38"/>
      <c r="E591" s="54" t="s">
        <v>754</v>
      </c>
      <c r="F591" s="53">
        <f>SUM(F593,F596)</f>
        <v>105840</v>
      </c>
      <c r="G591" s="38" t="s">
        <v>469</v>
      </c>
    </row>
    <row r="592" spans="1:7" ht="23.25" customHeight="1">
      <c r="A592" s="37"/>
      <c r="B592" s="37" t="s">
        <v>96</v>
      </c>
      <c r="C592" s="55"/>
      <c r="D592" s="38"/>
      <c r="E592" s="39"/>
      <c r="F592" s="37"/>
      <c r="G592" s="37"/>
    </row>
    <row r="593" spans="1:7" ht="23.25" customHeight="1">
      <c r="A593" s="37"/>
      <c r="B593" s="37"/>
      <c r="C593" s="55"/>
      <c r="D593" s="38"/>
      <c r="E593" s="54" t="s">
        <v>1278</v>
      </c>
      <c r="F593" s="53">
        <f>27*7*280</f>
        <v>52920</v>
      </c>
      <c r="G593" s="38" t="s">
        <v>469</v>
      </c>
    </row>
    <row r="594" spans="1:7" ht="23.25" customHeight="1">
      <c r="A594" s="37"/>
      <c r="B594" s="37" t="s">
        <v>1397</v>
      </c>
      <c r="C594" s="55"/>
      <c r="D594" s="38"/>
      <c r="E594" s="39"/>
      <c r="F594" s="38"/>
      <c r="G594" s="38"/>
    </row>
    <row r="595" spans="1:7" ht="23.25" customHeight="1">
      <c r="A595" s="37"/>
      <c r="B595" s="37" t="s">
        <v>533</v>
      </c>
      <c r="C595" s="55"/>
      <c r="D595" s="38"/>
      <c r="E595" s="39"/>
      <c r="F595" s="38"/>
      <c r="G595" s="38"/>
    </row>
    <row r="596" spans="1:7" ht="23.25" customHeight="1">
      <c r="A596" s="37"/>
      <c r="B596" s="37" t="s">
        <v>911</v>
      </c>
      <c r="C596" s="55"/>
      <c r="D596" s="38"/>
      <c r="E596" s="38"/>
      <c r="F596" s="53">
        <f>27*7*280</f>
        <v>52920</v>
      </c>
      <c r="G596" s="38" t="s">
        <v>469</v>
      </c>
    </row>
    <row r="597" spans="1:7" ht="23.25" customHeight="1">
      <c r="A597" s="37"/>
      <c r="B597" s="37" t="s">
        <v>536</v>
      </c>
      <c r="C597" s="55"/>
      <c r="D597" s="38"/>
      <c r="E597" s="39"/>
      <c r="F597" s="38"/>
      <c r="G597" s="38"/>
    </row>
    <row r="598" spans="1:7" ht="23.25" customHeight="1">
      <c r="A598" s="37"/>
      <c r="B598" s="37" t="s">
        <v>1565</v>
      </c>
      <c r="C598" s="55"/>
      <c r="D598" s="38"/>
      <c r="E598" s="39"/>
      <c r="F598" s="38"/>
      <c r="G598" s="38"/>
    </row>
    <row r="599" spans="1:7" ht="23.25" customHeight="1">
      <c r="A599" s="37"/>
      <c r="B599" s="37" t="s">
        <v>1105</v>
      </c>
      <c r="C599" s="55"/>
      <c r="D599" s="38"/>
      <c r="E599" s="39"/>
      <c r="F599" s="38"/>
      <c r="G599" s="38"/>
    </row>
    <row r="600" spans="1:7" ht="23.25" customHeight="1">
      <c r="A600" s="45" t="s">
        <v>85</v>
      </c>
      <c r="B600" s="49"/>
      <c r="C600" s="46"/>
      <c r="D600" s="38"/>
      <c r="E600" s="70" t="s">
        <v>470</v>
      </c>
      <c r="F600" s="47">
        <f>SUM(F601)</f>
        <v>1392000</v>
      </c>
      <c r="G600" s="44" t="s">
        <v>236</v>
      </c>
    </row>
    <row r="601" spans="1:7" ht="23.25" customHeight="1">
      <c r="A601" s="45" t="s">
        <v>1727</v>
      </c>
      <c r="B601" s="49"/>
      <c r="C601" s="46"/>
      <c r="D601" s="38"/>
      <c r="E601" s="70" t="s">
        <v>470</v>
      </c>
      <c r="F601" s="47">
        <f>SUM(F604)</f>
        <v>1392000</v>
      </c>
      <c r="G601" s="44" t="s">
        <v>469</v>
      </c>
    </row>
    <row r="602" spans="1:7" ht="23.25" customHeight="1">
      <c r="A602" s="37" t="s">
        <v>1414</v>
      </c>
      <c r="B602" s="48"/>
      <c r="C602" s="55"/>
      <c r="D602" s="38"/>
      <c r="E602" s="54" t="s">
        <v>470</v>
      </c>
      <c r="F602" s="53">
        <f>SUM(F604)</f>
        <v>1392000</v>
      </c>
      <c r="G602" s="39" t="s">
        <v>469</v>
      </c>
    </row>
    <row r="603" spans="1:7" ht="23.25" customHeight="1">
      <c r="A603" s="37"/>
      <c r="B603" s="37" t="s">
        <v>1415</v>
      </c>
      <c r="C603" s="55"/>
      <c r="D603" s="38"/>
      <c r="E603" s="38"/>
      <c r="F603" s="53"/>
      <c r="G603" s="39"/>
    </row>
    <row r="604" spans="1:7" ht="23.25" customHeight="1">
      <c r="A604" s="37"/>
      <c r="B604" s="37"/>
      <c r="C604" s="55"/>
      <c r="D604" s="38"/>
      <c r="E604" s="38" t="s">
        <v>754</v>
      </c>
      <c r="F604" s="53">
        <f>528000+236000+628000</f>
        <v>1392000</v>
      </c>
      <c r="G604" s="39" t="s">
        <v>469</v>
      </c>
    </row>
    <row r="605" spans="1:7" ht="23.25" customHeight="1">
      <c r="A605" s="37"/>
      <c r="B605" s="37" t="s">
        <v>1416</v>
      </c>
      <c r="C605"/>
    </row>
    <row r="606" spans="1:7" ht="23.25" customHeight="1">
      <c r="A606" s="37"/>
      <c r="B606" s="37" t="s">
        <v>1418</v>
      </c>
      <c r="C606" s="37"/>
      <c r="D606" s="338"/>
      <c r="E606" s="39"/>
    </row>
    <row r="607" spans="1:7" ht="23.25" customHeight="1">
      <c r="B607" s="37" t="s">
        <v>1417</v>
      </c>
      <c r="C607"/>
    </row>
    <row r="608" spans="1:7" ht="23.25" customHeight="1">
      <c r="B608" s="37" t="s">
        <v>1419</v>
      </c>
      <c r="D608" s="338"/>
      <c r="E608" s="39"/>
    </row>
    <row r="609" spans="1:7" ht="23.25" customHeight="1">
      <c r="B609" s="37" t="s">
        <v>1420</v>
      </c>
      <c r="C609"/>
    </row>
    <row r="610" spans="1:7" ht="23.25" customHeight="1">
      <c r="B610" s="37" t="s">
        <v>1421</v>
      </c>
      <c r="C610" s="37"/>
      <c r="D610" s="338"/>
      <c r="E610" s="39"/>
    </row>
    <row r="611" spans="1:7" ht="23.25" customHeight="1">
      <c r="B611" s="64" t="s">
        <v>372</v>
      </c>
      <c r="C611"/>
    </row>
    <row r="612" spans="1:7" ht="25.5" customHeight="1">
      <c r="A612" s="45" t="s">
        <v>237</v>
      </c>
      <c r="B612" s="37"/>
      <c r="C612" s="55"/>
      <c r="D612" s="38"/>
      <c r="E612" s="70" t="s">
        <v>470</v>
      </c>
      <c r="F612" s="47">
        <f>SUM(F613)</f>
        <v>200000</v>
      </c>
      <c r="G612" s="44" t="s">
        <v>469</v>
      </c>
    </row>
    <row r="613" spans="1:7" ht="23.25" customHeight="1">
      <c r="A613" s="45" t="s">
        <v>419</v>
      </c>
      <c r="B613" s="41"/>
      <c r="C613" s="124"/>
      <c r="D613" s="1"/>
      <c r="E613" s="70" t="s">
        <v>470</v>
      </c>
      <c r="F613" s="47">
        <f>SUM(F615)</f>
        <v>200000</v>
      </c>
      <c r="G613" s="44" t="s">
        <v>469</v>
      </c>
    </row>
    <row r="614" spans="1:7" ht="23.25" customHeight="1">
      <c r="A614" s="37" t="s">
        <v>1265</v>
      </c>
      <c r="B614" s="48"/>
      <c r="C614" s="55"/>
      <c r="D614" s="38"/>
      <c r="E614" s="54" t="s">
        <v>470</v>
      </c>
      <c r="F614" s="53">
        <f>SUM(F615)</f>
        <v>200000</v>
      </c>
      <c r="G614" s="39" t="s">
        <v>469</v>
      </c>
    </row>
    <row r="615" spans="1:7" ht="23.25" customHeight="1">
      <c r="A615" s="37"/>
      <c r="B615" s="37" t="s">
        <v>1562</v>
      </c>
      <c r="C615" s="55"/>
      <c r="D615" s="38"/>
      <c r="E615" s="54" t="s">
        <v>754</v>
      </c>
      <c r="F615" s="53">
        <v>200000</v>
      </c>
      <c r="G615" s="39" t="s">
        <v>469</v>
      </c>
    </row>
    <row r="616" spans="1:7" ht="23.25" customHeight="1">
      <c r="A616" s="37"/>
      <c r="B616" s="37" t="s">
        <v>1563</v>
      </c>
      <c r="C616" s="55"/>
      <c r="D616" s="38"/>
      <c r="E616" s="39"/>
      <c r="F616" s="38"/>
      <c r="G616" s="38"/>
    </row>
    <row r="617" spans="1:7" ht="23.25" customHeight="1">
      <c r="A617" s="37"/>
      <c r="B617" s="37" t="s">
        <v>1564</v>
      </c>
      <c r="C617" s="55"/>
      <c r="D617" s="38"/>
      <c r="E617" s="39"/>
      <c r="F617" s="38"/>
      <c r="G617" s="38"/>
    </row>
    <row r="618" spans="1:7" ht="23.25" customHeight="1">
      <c r="A618" s="37"/>
      <c r="B618" s="37" t="s">
        <v>533</v>
      </c>
      <c r="C618" s="55"/>
      <c r="D618" s="38"/>
      <c r="E618" s="39"/>
      <c r="F618" s="38"/>
      <c r="G618" s="38"/>
    </row>
    <row r="619" spans="1:7" ht="28.5" customHeight="1">
      <c r="A619" s="384" t="s">
        <v>144</v>
      </c>
      <c r="B619" s="384"/>
      <c r="C619" s="384"/>
      <c r="D619" s="384"/>
      <c r="E619" s="384"/>
      <c r="F619" s="384"/>
      <c r="G619" s="384"/>
    </row>
    <row r="620" spans="1:7" ht="13.5" customHeight="1">
      <c r="A620" s="37"/>
      <c r="B620" s="49"/>
      <c r="C620" s="46"/>
      <c r="D620" s="38"/>
      <c r="E620" s="39"/>
      <c r="F620" s="40"/>
      <c r="G620" s="40"/>
    </row>
    <row r="621" spans="1:7" ht="23.25" customHeight="1">
      <c r="A621" s="45" t="s">
        <v>1269</v>
      </c>
      <c r="B621" s="49"/>
      <c r="C621" s="46"/>
      <c r="D621" s="38"/>
      <c r="E621" s="70" t="s">
        <v>470</v>
      </c>
      <c r="F621" s="47">
        <f>SUM(F622)</f>
        <v>70000</v>
      </c>
      <c r="G621" s="44" t="s">
        <v>236</v>
      </c>
    </row>
    <row r="622" spans="1:7" ht="23.25" customHeight="1">
      <c r="A622" s="45" t="s">
        <v>85</v>
      </c>
      <c r="B622" s="49"/>
      <c r="C622" s="46"/>
      <c r="D622" s="38"/>
      <c r="E622" s="70" t="s">
        <v>470</v>
      </c>
      <c r="F622" s="47">
        <f>SUM(F623)</f>
        <v>70000</v>
      </c>
      <c r="G622" s="44" t="s">
        <v>236</v>
      </c>
    </row>
    <row r="623" spans="1:7" ht="23.25" customHeight="1">
      <c r="A623" s="45" t="s">
        <v>1727</v>
      </c>
      <c r="B623" s="49"/>
      <c r="C623" s="46"/>
      <c r="D623" s="38"/>
      <c r="E623" s="70" t="s">
        <v>470</v>
      </c>
      <c r="F623" s="47">
        <f>SUM(F625,F630)</f>
        <v>70000</v>
      </c>
      <c r="G623" s="44" t="s">
        <v>469</v>
      </c>
    </row>
    <row r="624" spans="1:7" ht="23.25" customHeight="1">
      <c r="A624" s="37" t="s">
        <v>912</v>
      </c>
      <c r="B624" s="63"/>
      <c r="C624" s="46"/>
      <c r="D624" s="38"/>
      <c r="E624" s="38"/>
      <c r="F624" s="53">
        <f>SUM(F625,F630)</f>
        <v>70000</v>
      </c>
      <c r="G624" s="39" t="s">
        <v>469</v>
      </c>
    </row>
    <row r="625" spans="1:7" ht="23.25" customHeight="1">
      <c r="A625" s="37" t="s">
        <v>148</v>
      </c>
      <c r="B625" s="37"/>
      <c r="C625" s="46"/>
      <c r="D625" s="38"/>
      <c r="E625" s="54" t="s">
        <v>754</v>
      </c>
      <c r="F625" s="53">
        <v>60000</v>
      </c>
      <c r="G625" s="39" t="s">
        <v>469</v>
      </c>
    </row>
    <row r="626" spans="1:7" ht="23.25" customHeight="1">
      <c r="A626" s="37"/>
      <c r="B626" s="49" t="s">
        <v>149</v>
      </c>
      <c r="C626" s="50"/>
      <c r="D626" s="38"/>
      <c r="E626" s="39"/>
      <c r="F626" s="40"/>
      <c r="G626" s="40"/>
    </row>
    <row r="627" spans="1:7" ht="23.25" customHeight="1">
      <c r="A627" s="37"/>
      <c r="B627" s="64" t="s">
        <v>150</v>
      </c>
      <c r="C627" s="50"/>
      <c r="D627" s="38"/>
      <c r="E627" s="39"/>
      <c r="F627" s="40"/>
      <c r="G627" s="40"/>
    </row>
    <row r="628" spans="1:7" ht="23.25" customHeight="1">
      <c r="A628" s="37"/>
      <c r="B628" s="49" t="s">
        <v>151</v>
      </c>
      <c r="C628" s="50"/>
      <c r="D628" s="38"/>
      <c r="E628" s="39"/>
      <c r="F628" s="40"/>
      <c r="G628" s="40"/>
    </row>
    <row r="629" spans="1:7" ht="23.25" customHeight="1">
      <c r="A629" s="37"/>
      <c r="B629" s="49" t="s">
        <v>706</v>
      </c>
      <c r="C629" s="50"/>
      <c r="D629" s="38"/>
      <c r="E629" s="39"/>
      <c r="F629" s="40"/>
      <c r="G629" s="40"/>
    </row>
    <row r="630" spans="1:7" ht="23.25" customHeight="1">
      <c r="A630" s="37" t="s">
        <v>152</v>
      </c>
      <c r="B630" s="37"/>
      <c r="C630" s="46"/>
      <c r="D630" s="38"/>
      <c r="E630" s="54" t="s">
        <v>754</v>
      </c>
      <c r="F630" s="53">
        <v>10000</v>
      </c>
      <c r="G630" s="39" t="s">
        <v>469</v>
      </c>
    </row>
    <row r="631" spans="1:7" ht="23.25" customHeight="1">
      <c r="A631" s="37"/>
      <c r="B631" s="49" t="s">
        <v>153</v>
      </c>
      <c r="C631" s="50"/>
      <c r="D631" s="38"/>
      <c r="E631" s="39"/>
      <c r="F631" s="40"/>
      <c r="G631" s="40"/>
    </row>
    <row r="632" spans="1:7" ht="23.25" customHeight="1">
      <c r="A632" s="37"/>
      <c r="B632" s="64" t="s">
        <v>1114</v>
      </c>
      <c r="C632" s="50"/>
      <c r="D632" s="38"/>
      <c r="E632" s="39"/>
      <c r="F632" s="40"/>
      <c r="G632" s="40"/>
    </row>
    <row r="633" spans="1:7" ht="23.25" customHeight="1">
      <c r="A633" s="37"/>
      <c r="B633" s="64" t="s">
        <v>77</v>
      </c>
      <c r="C633" s="50"/>
      <c r="D633" s="38"/>
      <c r="E633" s="39"/>
      <c r="F633" s="40"/>
      <c r="G633" s="40"/>
    </row>
    <row r="634" spans="1:7" ht="23.25" customHeight="1">
      <c r="A634" s="42" t="s">
        <v>145</v>
      </c>
      <c r="B634" s="42"/>
      <c r="C634" s="46"/>
      <c r="D634" s="38"/>
      <c r="E634" s="70" t="s">
        <v>470</v>
      </c>
      <c r="F634" s="47">
        <f>SUM(F635)</f>
        <v>20000</v>
      </c>
      <c r="G634" s="44" t="s">
        <v>236</v>
      </c>
    </row>
    <row r="635" spans="1:7" ht="23.25" customHeight="1">
      <c r="A635" s="45" t="s">
        <v>956</v>
      </c>
      <c r="B635" s="42"/>
      <c r="C635" s="46"/>
      <c r="D635" s="38"/>
      <c r="E635" s="70" t="s">
        <v>470</v>
      </c>
      <c r="F635" s="47">
        <f>SUM(F636)</f>
        <v>20000</v>
      </c>
      <c r="G635" s="44" t="s">
        <v>236</v>
      </c>
    </row>
    <row r="636" spans="1:7" ht="23.25" customHeight="1">
      <c r="A636" s="45" t="s">
        <v>159</v>
      </c>
      <c r="B636" s="42"/>
      <c r="C636" s="46"/>
      <c r="D636" s="38"/>
      <c r="E636" s="70" t="s">
        <v>470</v>
      </c>
      <c r="F636" s="47">
        <f>SUM(F637)</f>
        <v>20000</v>
      </c>
      <c r="G636" s="44" t="s">
        <v>236</v>
      </c>
    </row>
    <row r="637" spans="1:7" ht="23.25" customHeight="1">
      <c r="A637" s="45" t="s">
        <v>1359</v>
      </c>
      <c r="D637" s="1"/>
      <c r="E637" s="70" t="s">
        <v>470</v>
      </c>
      <c r="F637" s="47">
        <f>SUM(F638)</f>
        <v>20000</v>
      </c>
      <c r="G637" s="44" t="s">
        <v>469</v>
      </c>
    </row>
    <row r="638" spans="1:7" ht="23.25" customHeight="1">
      <c r="A638" s="37" t="s">
        <v>1566</v>
      </c>
      <c r="B638" s="37"/>
      <c r="C638" s="46"/>
      <c r="D638" s="38"/>
      <c r="E638" s="54" t="s">
        <v>754</v>
      </c>
      <c r="F638" s="53">
        <v>20000</v>
      </c>
      <c r="G638" s="39" t="s">
        <v>469</v>
      </c>
    </row>
    <row r="639" spans="1:7" ht="23.25" customHeight="1">
      <c r="A639" s="37"/>
      <c r="B639" s="37" t="s">
        <v>146</v>
      </c>
      <c r="C639" s="46"/>
      <c r="D639" s="38"/>
      <c r="E639" s="39"/>
      <c r="F639" s="40"/>
      <c r="G639" s="40"/>
    </row>
    <row r="640" spans="1:7" ht="23.25" customHeight="1">
      <c r="A640" s="37"/>
      <c r="B640" s="37" t="s">
        <v>147</v>
      </c>
      <c r="C640" s="46"/>
      <c r="D640" s="38"/>
      <c r="E640" s="39"/>
      <c r="F640" s="40"/>
      <c r="G640" s="40"/>
    </row>
    <row r="641" spans="1:7" ht="23.25" customHeight="1">
      <c r="A641" s="37"/>
      <c r="B641" s="37" t="s">
        <v>705</v>
      </c>
      <c r="C641" s="46"/>
      <c r="D641" s="38"/>
      <c r="E641" s="39"/>
      <c r="F641" s="40"/>
      <c r="G641" s="40"/>
    </row>
    <row r="642" spans="1:7" ht="23.25" customHeight="1">
      <c r="A642" s="384" t="s">
        <v>139</v>
      </c>
      <c r="B642" s="384"/>
      <c r="C642" s="384"/>
      <c r="D642" s="384"/>
      <c r="E642" s="384"/>
      <c r="F642" s="384"/>
      <c r="G642" s="384"/>
    </row>
    <row r="643" spans="1:7" ht="14.25" customHeight="1">
      <c r="A643" s="40"/>
      <c r="B643" s="40"/>
      <c r="C643" s="40"/>
      <c r="D643" s="40"/>
      <c r="E643" s="40"/>
      <c r="F643" s="40"/>
      <c r="G643" s="40"/>
    </row>
    <row r="644" spans="1:7" ht="23.25" customHeight="1">
      <c r="A644" s="42" t="s">
        <v>70</v>
      </c>
      <c r="B644" s="42"/>
      <c r="C644" s="46"/>
      <c r="D644" s="38"/>
      <c r="E644" s="70" t="s">
        <v>470</v>
      </c>
      <c r="F644" s="47">
        <f>SUM(F645)</f>
        <v>28000</v>
      </c>
      <c r="G644" s="44" t="s">
        <v>236</v>
      </c>
    </row>
    <row r="645" spans="1:7" ht="23.25" customHeight="1">
      <c r="A645" s="45" t="s">
        <v>956</v>
      </c>
      <c r="B645" s="42"/>
      <c r="C645" s="46"/>
      <c r="D645" s="38"/>
      <c r="E645" s="70" t="s">
        <v>470</v>
      </c>
      <c r="F645" s="47">
        <f>SUM(F646)</f>
        <v>28000</v>
      </c>
      <c r="G645" s="44" t="s">
        <v>236</v>
      </c>
    </row>
    <row r="646" spans="1:7" ht="23.25" customHeight="1">
      <c r="A646" s="45" t="s">
        <v>159</v>
      </c>
      <c r="B646" s="42"/>
      <c r="C646" s="46"/>
      <c r="D646" s="38"/>
      <c r="E646" s="70" t="s">
        <v>470</v>
      </c>
      <c r="F646" s="47">
        <f>SUM(F647)</f>
        <v>28000</v>
      </c>
      <c r="G646" s="44" t="s">
        <v>236</v>
      </c>
    </row>
    <row r="647" spans="1:7" ht="23.25" customHeight="1">
      <c r="A647" s="45" t="s">
        <v>1360</v>
      </c>
      <c r="D647" s="1"/>
      <c r="E647" s="70" t="s">
        <v>470</v>
      </c>
      <c r="F647" s="47">
        <f>SUM(F650,F655)</f>
        <v>28000</v>
      </c>
      <c r="G647" s="44" t="s">
        <v>469</v>
      </c>
    </row>
    <row r="648" spans="1:7" ht="23.25" customHeight="1">
      <c r="A648" s="37" t="s">
        <v>1116</v>
      </c>
      <c r="D648" s="1"/>
      <c r="E648" s="40"/>
      <c r="F648" s="47"/>
      <c r="G648" s="44"/>
    </row>
    <row r="649" spans="1:7" ht="23.25" customHeight="1">
      <c r="A649" s="37"/>
      <c r="D649" s="1"/>
      <c r="E649" s="54" t="s">
        <v>470</v>
      </c>
      <c r="F649" s="53">
        <f>SUM(F650,F655)</f>
        <v>28000</v>
      </c>
      <c r="G649" s="39" t="s">
        <v>469</v>
      </c>
    </row>
    <row r="650" spans="1:7" ht="27.75" customHeight="1">
      <c r="A650" s="37" t="s">
        <v>140</v>
      </c>
      <c r="B650" s="37"/>
      <c r="C650" s="46"/>
      <c r="D650" s="38"/>
      <c r="E650" s="54" t="s">
        <v>754</v>
      </c>
      <c r="F650" s="53">
        <v>18000</v>
      </c>
      <c r="G650" s="39" t="s">
        <v>469</v>
      </c>
    </row>
    <row r="651" spans="1:7" ht="23.25" customHeight="1">
      <c r="A651" s="37"/>
      <c r="B651" s="49" t="s">
        <v>141</v>
      </c>
      <c r="C651" s="46"/>
      <c r="D651" s="38"/>
      <c r="E651" s="39"/>
      <c r="F651" s="40"/>
      <c r="G651" s="40"/>
    </row>
    <row r="652" spans="1:7" ht="23.25" customHeight="1">
      <c r="A652" s="37"/>
      <c r="B652" s="49" t="s">
        <v>142</v>
      </c>
      <c r="C652" s="46"/>
      <c r="D652" s="38"/>
      <c r="E652" s="39"/>
      <c r="F652" s="40"/>
      <c r="G652" s="40"/>
    </row>
    <row r="653" spans="1:7" ht="23.25" customHeight="1">
      <c r="A653" s="37"/>
      <c r="B653" s="49" t="s">
        <v>143</v>
      </c>
      <c r="C653" s="46"/>
      <c r="D653" s="38"/>
      <c r="E653" s="39"/>
      <c r="F653" s="40"/>
      <c r="G653" s="40"/>
    </row>
    <row r="654" spans="1:7" ht="23.25" customHeight="1">
      <c r="A654" s="37"/>
      <c r="B654" s="49" t="s">
        <v>75</v>
      </c>
      <c r="C654" s="46"/>
      <c r="D654" s="38"/>
      <c r="E654" s="39"/>
      <c r="F654" s="40"/>
      <c r="G654" s="40"/>
    </row>
    <row r="655" spans="1:7" ht="28.5" customHeight="1">
      <c r="A655" s="37"/>
      <c r="B655" s="37" t="s">
        <v>320</v>
      </c>
      <c r="C655" s="120"/>
      <c r="D655" s="40"/>
      <c r="E655" s="38" t="s">
        <v>754</v>
      </c>
      <c r="F655" s="122">
        <v>10000</v>
      </c>
      <c r="G655" s="39" t="s">
        <v>469</v>
      </c>
    </row>
    <row r="656" spans="1:7" ht="23.25" customHeight="1">
      <c r="A656" s="37"/>
      <c r="B656" s="37" t="s">
        <v>367</v>
      </c>
      <c r="C656" s="55"/>
      <c r="D656" s="38"/>
      <c r="E656" s="39"/>
      <c r="F656" s="38"/>
      <c r="G656" s="38"/>
    </row>
    <row r="657" spans="1:7" ht="23.25" customHeight="1">
      <c r="A657" s="37"/>
      <c r="B657" s="37" t="s">
        <v>368</v>
      </c>
      <c r="C657" s="55"/>
      <c r="D657" s="38"/>
      <c r="E657" s="39"/>
      <c r="F657" s="38"/>
      <c r="G657" s="38"/>
    </row>
    <row r="658" spans="1:7" ht="23.25" customHeight="1">
      <c r="A658" s="37"/>
      <c r="B658" s="37" t="s">
        <v>1402</v>
      </c>
      <c r="C658" s="55"/>
      <c r="D658" s="38"/>
      <c r="E658" s="39"/>
      <c r="F658" s="38"/>
      <c r="G658" s="38"/>
    </row>
    <row r="659" spans="1:7" ht="11.25" customHeight="1">
      <c r="A659" s="37"/>
      <c r="B659" s="37"/>
      <c r="C659" s="55"/>
      <c r="D659" s="38"/>
      <c r="E659" s="39"/>
      <c r="F659" s="38"/>
      <c r="G659" s="38"/>
    </row>
    <row r="660" spans="1:7" ht="23.25" customHeight="1">
      <c r="A660" s="384" t="s">
        <v>12</v>
      </c>
      <c r="B660" s="384"/>
      <c r="C660" s="384"/>
      <c r="D660" s="384"/>
      <c r="E660" s="384"/>
      <c r="F660" s="384"/>
      <c r="G660" s="384"/>
    </row>
    <row r="661" spans="1:7" ht="14.25" customHeight="1">
      <c r="A661" s="42"/>
      <c r="C661" s="40"/>
      <c r="D661" s="43"/>
      <c r="E661" s="44"/>
      <c r="F661" s="40"/>
      <c r="G661" s="40"/>
    </row>
    <row r="662" spans="1:7" ht="23.25" customHeight="1">
      <c r="A662" s="42" t="s">
        <v>683</v>
      </c>
      <c r="B662" s="37"/>
      <c r="C662" s="40"/>
      <c r="D662" s="43"/>
      <c r="E662" s="10" t="s">
        <v>470</v>
      </c>
      <c r="F662" s="121">
        <f>SUM(F663,F682,F721)</f>
        <v>1263000</v>
      </c>
      <c r="G662" s="273" t="s">
        <v>469</v>
      </c>
    </row>
    <row r="663" spans="1:7" ht="23.25" customHeight="1">
      <c r="A663" s="45" t="s">
        <v>60</v>
      </c>
      <c r="B663" s="37"/>
      <c r="C663" s="40"/>
      <c r="D663" s="43"/>
      <c r="E663" s="10" t="s">
        <v>470</v>
      </c>
      <c r="F663" s="121">
        <f>SUM(F664)</f>
        <v>858000</v>
      </c>
      <c r="G663" s="273" t="s">
        <v>469</v>
      </c>
    </row>
    <row r="664" spans="1:7" ht="23.25" customHeight="1">
      <c r="A664" s="45" t="s">
        <v>1467</v>
      </c>
      <c r="B664" s="37"/>
      <c r="C664" s="40"/>
      <c r="D664" s="43"/>
      <c r="E664" s="10" t="s">
        <v>470</v>
      </c>
      <c r="F664" s="121">
        <f>SUM(F665)</f>
        <v>858000</v>
      </c>
      <c r="G664" s="273" t="s">
        <v>469</v>
      </c>
    </row>
    <row r="665" spans="1:7" ht="23.25" customHeight="1">
      <c r="A665" s="45" t="s">
        <v>1361</v>
      </c>
      <c r="B665" s="37"/>
      <c r="C665" s="46"/>
      <c r="D665" s="38"/>
      <c r="E665" s="70" t="s">
        <v>470</v>
      </c>
      <c r="F665" s="47">
        <f>SUM(F666,F669,F675,F678)</f>
        <v>858000</v>
      </c>
      <c r="G665" s="273" t="s">
        <v>469</v>
      </c>
    </row>
    <row r="666" spans="1:7" ht="23.25" customHeight="1">
      <c r="A666" s="37" t="s">
        <v>1475</v>
      </c>
      <c r="B666" s="41"/>
      <c r="C666" s="41"/>
      <c r="D666" s="41"/>
      <c r="E666" s="54" t="s">
        <v>754</v>
      </c>
      <c r="F666" s="53">
        <f>(20780+7460)*12</f>
        <v>338880</v>
      </c>
      <c r="G666" s="51" t="s">
        <v>469</v>
      </c>
    </row>
    <row r="667" spans="1:7" ht="23.25" customHeight="1">
      <c r="A667" s="123"/>
      <c r="B667" s="37" t="s">
        <v>962</v>
      </c>
      <c r="C667" s="41"/>
      <c r="D667" s="41"/>
      <c r="E667" s="41"/>
      <c r="F667" s="41"/>
      <c r="G667" s="41"/>
    </row>
    <row r="668" spans="1:7" ht="23.25" customHeight="1">
      <c r="A668" s="41"/>
      <c r="B668" s="37" t="s">
        <v>1041</v>
      </c>
      <c r="C668" s="41"/>
      <c r="D668" s="41"/>
      <c r="E668" s="41"/>
      <c r="F668" s="41"/>
      <c r="G668" s="41"/>
    </row>
    <row r="669" spans="1:7" ht="23.25" customHeight="1">
      <c r="A669" s="37" t="s">
        <v>963</v>
      </c>
      <c r="B669" s="41"/>
      <c r="C669" s="41"/>
      <c r="D669" s="41"/>
      <c r="E669" s="54" t="s">
        <v>754</v>
      </c>
      <c r="F669" s="53">
        <f>SUM(E670:E673)</f>
        <v>94800</v>
      </c>
      <c r="G669" s="51" t="s">
        <v>469</v>
      </c>
    </row>
    <row r="670" spans="1:7" ht="23.25" customHeight="1">
      <c r="A670" s="49"/>
      <c r="B670" s="37" t="s">
        <v>1653</v>
      </c>
      <c r="C670" s="46"/>
      <c r="D670" s="38"/>
      <c r="E670" s="39">
        <f>1990*12</f>
        <v>23880</v>
      </c>
      <c r="F670" s="53" t="s">
        <v>469</v>
      </c>
      <c r="G670" s="41"/>
    </row>
    <row r="671" spans="1:7" ht="23.25" customHeight="1">
      <c r="A671" s="41"/>
      <c r="B671" s="37" t="s">
        <v>1652</v>
      </c>
      <c r="C671" s="46"/>
      <c r="D671" s="38"/>
      <c r="E671" s="39">
        <f>(2500*2)*12</f>
        <v>60000</v>
      </c>
      <c r="F671" s="49" t="s">
        <v>469</v>
      </c>
      <c r="G671" s="41"/>
    </row>
    <row r="672" spans="1:7" ht="23.25" customHeight="1">
      <c r="A672" s="41"/>
      <c r="B672" s="37" t="s">
        <v>752</v>
      </c>
      <c r="C672" s="46"/>
      <c r="D672" s="54" t="s">
        <v>1278</v>
      </c>
      <c r="E672" s="39">
        <f>210*12</f>
        <v>2520</v>
      </c>
      <c r="F672" s="49" t="s">
        <v>469</v>
      </c>
      <c r="G672" s="41"/>
    </row>
    <row r="673" spans="1:7" ht="23.25" customHeight="1">
      <c r="A673" s="41"/>
      <c r="B673" s="37" t="s">
        <v>751</v>
      </c>
      <c r="C673" s="46"/>
      <c r="D673" s="54" t="s">
        <v>1278</v>
      </c>
      <c r="E673" s="53">
        <f>700*12</f>
        <v>8400</v>
      </c>
      <c r="F673" s="49" t="s">
        <v>469</v>
      </c>
      <c r="G673" s="41"/>
    </row>
    <row r="674" spans="1:7" ht="23.25" customHeight="1">
      <c r="A674" s="41"/>
      <c r="B674" s="64" t="s">
        <v>817</v>
      </c>
      <c r="C674" s="41"/>
      <c r="D674" s="41"/>
      <c r="E674" s="41"/>
      <c r="F674" s="41"/>
      <c r="G674" s="41"/>
    </row>
    <row r="675" spans="1:7" ht="23.25" customHeight="1">
      <c r="A675" s="37" t="s">
        <v>1391</v>
      </c>
      <c r="B675" s="41"/>
      <c r="C675" s="41"/>
      <c r="D675" s="41"/>
      <c r="E675" s="54" t="s">
        <v>754</v>
      </c>
      <c r="F675" s="53">
        <f>(6790+7800+7800)*12</f>
        <v>268680</v>
      </c>
      <c r="G675" s="51" t="s">
        <v>469</v>
      </c>
    </row>
    <row r="676" spans="1:7" ht="23.25" customHeight="1">
      <c r="A676" s="49"/>
      <c r="B676" s="37" t="s">
        <v>1225</v>
      </c>
      <c r="C676" s="41"/>
      <c r="D676" s="41"/>
      <c r="E676" s="41"/>
      <c r="F676" s="41"/>
      <c r="G676" s="41"/>
    </row>
    <row r="677" spans="1:7" ht="23.25" customHeight="1">
      <c r="A677" s="49"/>
      <c r="B677" s="37" t="s">
        <v>1226</v>
      </c>
      <c r="C677" s="41"/>
      <c r="D677" s="41"/>
      <c r="E677" s="41"/>
      <c r="F677" s="41"/>
      <c r="G677" s="41"/>
    </row>
    <row r="678" spans="1:7" ht="23.25" customHeight="1">
      <c r="A678" s="37" t="s">
        <v>819</v>
      </c>
      <c r="B678" s="116"/>
      <c r="C678" s="41"/>
      <c r="D678" s="41"/>
      <c r="E678" s="54" t="s">
        <v>754</v>
      </c>
      <c r="F678" s="53">
        <f>SUM(E679:E680)</f>
        <v>155640</v>
      </c>
      <c r="G678" s="51" t="s">
        <v>469</v>
      </c>
    </row>
    <row r="679" spans="1:7" ht="23.25" customHeight="1">
      <c r="A679" s="49"/>
      <c r="B679" s="37" t="s">
        <v>820</v>
      </c>
      <c r="C679" s="46"/>
      <c r="D679" s="54" t="s">
        <v>1227</v>
      </c>
      <c r="E679" s="364">
        <f>(2470+1500+1500)*12</f>
        <v>65640</v>
      </c>
      <c r="F679" s="38" t="s">
        <v>469</v>
      </c>
      <c r="G679" s="41"/>
    </row>
    <row r="680" spans="1:7" ht="23.25" customHeight="1">
      <c r="A680" s="41"/>
      <c r="B680" s="37" t="s">
        <v>1654</v>
      </c>
      <c r="C680" s="46"/>
      <c r="D680" s="38"/>
      <c r="E680" s="364">
        <f>2500*3*12</f>
        <v>90000</v>
      </c>
      <c r="F680" s="38" t="s">
        <v>469</v>
      </c>
      <c r="G680" s="41"/>
    </row>
    <row r="681" spans="1:7" ht="23.25" customHeight="1">
      <c r="A681" s="41"/>
      <c r="B681" s="49" t="s">
        <v>821</v>
      </c>
      <c r="C681" s="41"/>
      <c r="D681" s="41"/>
      <c r="E681" s="41"/>
      <c r="F681" s="41"/>
      <c r="G681" s="41"/>
    </row>
    <row r="682" spans="1:7" ht="24.75" customHeight="1">
      <c r="A682" s="45" t="s">
        <v>956</v>
      </c>
      <c r="B682" s="37"/>
      <c r="C682" s="46"/>
      <c r="D682" s="38"/>
      <c r="E682" s="70" t="s">
        <v>470</v>
      </c>
      <c r="F682" s="121">
        <f>SUM(F683)</f>
        <v>250000</v>
      </c>
      <c r="G682" s="44" t="s">
        <v>469</v>
      </c>
    </row>
    <row r="683" spans="1:7" ht="23.25" customHeight="1">
      <c r="A683" s="45" t="s">
        <v>159</v>
      </c>
      <c r="B683" s="37"/>
      <c r="C683" s="46"/>
      <c r="D683" s="38"/>
      <c r="E683" s="70" t="s">
        <v>470</v>
      </c>
      <c r="F683" s="47">
        <f>SUM(F684,F695,F708)</f>
        <v>250000</v>
      </c>
      <c r="G683" s="44" t="s">
        <v>469</v>
      </c>
    </row>
    <row r="684" spans="1:7" ht="23.25" customHeight="1">
      <c r="A684" s="45" t="s">
        <v>1362</v>
      </c>
      <c r="B684" s="41"/>
      <c r="C684" s="124"/>
      <c r="D684" s="1"/>
      <c r="E684" s="70" t="s">
        <v>470</v>
      </c>
      <c r="F684" s="47">
        <f>SUM(F685,F688,F692)</f>
        <v>135000</v>
      </c>
      <c r="G684" s="44" t="s">
        <v>469</v>
      </c>
    </row>
    <row r="685" spans="1:7" ht="23.25" customHeight="1">
      <c r="A685" s="37" t="s">
        <v>822</v>
      </c>
      <c r="B685" s="41"/>
      <c r="C685" s="41"/>
      <c r="D685" s="41"/>
      <c r="E685" s="54" t="s">
        <v>754</v>
      </c>
      <c r="F685" s="53">
        <v>10000</v>
      </c>
      <c r="G685" s="39" t="s">
        <v>469</v>
      </c>
    </row>
    <row r="686" spans="1:7" ht="23.25" customHeight="1">
      <c r="A686" s="49"/>
      <c r="B686" s="37" t="s">
        <v>823</v>
      </c>
      <c r="C686" s="41"/>
      <c r="D686" s="41"/>
      <c r="E686" s="41"/>
      <c r="F686" s="41"/>
      <c r="G686" s="41"/>
    </row>
    <row r="687" spans="1:7" ht="23.25" customHeight="1">
      <c r="A687" s="123"/>
      <c r="B687" s="37" t="s">
        <v>817</v>
      </c>
      <c r="C687" s="41"/>
      <c r="D687" s="41"/>
      <c r="E687" s="41"/>
      <c r="F687" s="41"/>
      <c r="G687" s="41"/>
    </row>
    <row r="688" spans="1:7" ht="23.25" customHeight="1">
      <c r="A688" s="37" t="s">
        <v>510</v>
      </c>
      <c r="B688" s="37"/>
      <c r="C688" s="46"/>
      <c r="D688" s="38"/>
      <c r="E688" s="54" t="s">
        <v>754</v>
      </c>
      <c r="F688" s="53">
        <v>15000</v>
      </c>
      <c r="G688" s="39" t="s">
        <v>469</v>
      </c>
    </row>
    <row r="689" spans="1:7" ht="23.25" customHeight="1">
      <c r="A689" s="37"/>
      <c r="B689" s="37" t="s">
        <v>511</v>
      </c>
      <c r="C689" s="46"/>
      <c r="D689" s="38"/>
      <c r="E689" s="39"/>
      <c r="F689" s="40"/>
      <c r="G689" s="40"/>
    </row>
    <row r="690" spans="1:7" ht="23.25" customHeight="1">
      <c r="A690" s="37"/>
      <c r="B690" s="37" t="s">
        <v>77</v>
      </c>
      <c r="C690" s="46"/>
      <c r="D690" s="38"/>
      <c r="E690" s="39"/>
      <c r="F690" s="38"/>
      <c r="G690" s="40"/>
    </row>
    <row r="691" spans="1:7" ht="26.25" customHeight="1">
      <c r="A691" s="37" t="s">
        <v>512</v>
      </c>
      <c r="B691" s="45"/>
      <c r="C691" s="41"/>
      <c r="D691" s="41"/>
      <c r="E691" s="41"/>
      <c r="F691" s="41"/>
      <c r="G691" s="41"/>
    </row>
    <row r="692" spans="1:7" ht="23.25" customHeight="1">
      <c r="A692" s="45"/>
      <c r="B692" s="45"/>
      <c r="C692" s="41"/>
      <c r="D692" s="41"/>
      <c r="E692" s="54" t="s">
        <v>754</v>
      </c>
      <c r="F692" s="53">
        <v>110000</v>
      </c>
      <c r="G692" s="39" t="s">
        <v>469</v>
      </c>
    </row>
    <row r="693" spans="1:7" ht="23.25" customHeight="1">
      <c r="A693" s="49"/>
      <c r="B693" s="49" t="s">
        <v>1219</v>
      </c>
      <c r="C693" s="41"/>
      <c r="D693" s="41"/>
      <c r="E693" s="41"/>
      <c r="F693" s="41"/>
      <c r="G693" s="41"/>
    </row>
    <row r="694" spans="1:7" ht="23.25" customHeight="1">
      <c r="A694" s="123"/>
      <c r="B694" s="37" t="s">
        <v>1274</v>
      </c>
      <c r="C694" s="41"/>
      <c r="D694" s="41"/>
      <c r="E694" s="41"/>
      <c r="F694" s="41"/>
      <c r="G694" s="41"/>
    </row>
    <row r="695" spans="1:7" ht="23.25" customHeight="1">
      <c r="A695" s="45" t="s">
        <v>1363</v>
      </c>
      <c r="B695" s="41"/>
      <c r="C695" s="41"/>
      <c r="D695" s="1"/>
      <c r="E695" s="70" t="s">
        <v>470</v>
      </c>
      <c r="F695" s="47">
        <f>SUM(F697,F703)</f>
        <v>45000</v>
      </c>
      <c r="G695" s="44" t="s">
        <v>469</v>
      </c>
    </row>
    <row r="696" spans="1:7" ht="23.25" customHeight="1">
      <c r="A696" s="37" t="s">
        <v>200</v>
      </c>
      <c r="B696" s="41"/>
      <c r="C696" s="41"/>
      <c r="D696" s="41"/>
      <c r="E696" s="54" t="s">
        <v>470</v>
      </c>
      <c r="F696" s="53">
        <f>SUM(F697)</f>
        <v>20000</v>
      </c>
      <c r="G696" s="39" t="s">
        <v>469</v>
      </c>
    </row>
    <row r="697" spans="1:7" ht="23.25" customHeight="1">
      <c r="A697" s="37" t="s">
        <v>824</v>
      </c>
      <c r="B697" s="41"/>
      <c r="C697" s="41"/>
      <c r="D697" s="41"/>
      <c r="E697" s="54" t="s">
        <v>754</v>
      </c>
      <c r="F697" s="53">
        <v>20000</v>
      </c>
      <c r="G697" s="39" t="s">
        <v>469</v>
      </c>
    </row>
    <row r="698" spans="1:7" ht="23.25" customHeight="1">
      <c r="A698" s="49"/>
      <c r="B698" s="37" t="s">
        <v>826</v>
      </c>
      <c r="C698" s="41"/>
      <c r="D698" s="41"/>
      <c r="E698" s="41"/>
      <c r="F698" s="41"/>
      <c r="G698" s="41"/>
    </row>
    <row r="699" spans="1:7" ht="23.25" customHeight="1">
      <c r="A699" s="41"/>
      <c r="B699" s="37" t="s">
        <v>827</v>
      </c>
      <c r="C699" s="41"/>
      <c r="D699" s="41"/>
      <c r="E699" s="41"/>
      <c r="F699" s="41"/>
      <c r="G699" s="41"/>
    </row>
    <row r="700" spans="1:7" ht="23.25" customHeight="1">
      <c r="A700" s="41"/>
      <c r="B700" s="37" t="s">
        <v>825</v>
      </c>
      <c r="C700" s="41"/>
      <c r="D700" s="41"/>
      <c r="E700" s="41"/>
      <c r="F700" s="41"/>
      <c r="G700" s="41"/>
    </row>
    <row r="701" spans="1:7" ht="23.25" customHeight="1">
      <c r="A701" s="37" t="s">
        <v>203</v>
      </c>
      <c r="B701" s="116"/>
      <c r="C701" s="41"/>
      <c r="D701" s="41"/>
      <c r="E701" s="41"/>
      <c r="F701" s="41"/>
      <c r="G701" s="41"/>
    </row>
    <row r="702" spans="1:7" ht="23.25" customHeight="1">
      <c r="A702" s="37"/>
      <c r="B702" s="116"/>
      <c r="C702" s="41"/>
      <c r="D702" s="41"/>
      <c r="E702" s="54" t="s">
        <v>470</v>
      </c>
      <c r="F702" s="53">
        <f>SUM(F703)</f>
        <v>25000</v>
      </c>
      <c r="G702" s="39" t="s">
        <v>469</v>
      </c>
    </row>
    <row r="703" spans="1:7" ht="23.25" customHeight="1">
      <c r="A703" s="37" t="s">
        <v>204</v>
      </c>
      <c r="B703" s="41"/>
      <c r="C703" s="41"/>
      <c r="D703" s="41"/>
      <c r="E703" s="54" t="s">
        <v>754</v>
      </c>
      <c r="F703" s="53">
        <v>25000</v>
      </c>
      <c r="G703" s="39" t="s">
        <v>469</v>
      </c>
    </row>
    <row r="704" spans="1:7" ht="23.25" customHeight="1">
      <c r="A704" s="49"/>
      <c r="B704" s="37" t="s">
        <v>205</v>
      </c>
      <c r="C704" s="41"/>
      <c r="D704" s="41"/>
      <c r="E704" s="41"/>
      <c r="F704" s="41"/>
      <c r="G704" s="41"/>
    </row>
    <row r="705" spans="1:7" ht="23.25" customHeight="1">
      <c r="A705" s="41"/>
      <c r="B705" s="37" t="s">
        <v>840</v>
      </c>
      <c r="C705" s="41"/>
      <c r="D705" s="41"/>
      <c r="E705" s="41"/>
      <c r="F705" s="41"/>
      <c r="G705" s="41"/>
    </row>
    <row r="706" spans="1:7" ht="23.25" customHeight="1">
      <c r="A706" s="41"/>
      <c r="B706" s="37" t="s">
        <v>841</v>
      </c>
      <c r="C706" s="41"/>
      <c r="D706" s="41"/>
      <c r="E706" s="41"/>
      <c r="F706" s="41"/>
      <c r="G706" s="41"/>
    </row>
    <row r="707" spans="1:7" ht="23.25" customHeight="1">
      <c r="A707" s="41"/>
      <c r="B707" s="37" t="s">
        <v>1105</v>
      </c>
      <c r="C707" s="41"/>
      <c r="D707" s="41"/>
      <c r="E707" s="41"/>
      <c r="F707" s="41"/>
      <c r="G707" s="41"/>
    </row>
    <row r="708" spans="1:7" ht="23.25" customHeight="1">
      <c r="A708" s="45" t="s">
        <v>1364</v>
      </c>
      <c r="B708" s="37"/>
      <c r="C708" s="70"/>
      <c r="D708" s="1"/>
      <c r="E708" s="70" t="s">
        <v>470</v>
      </c>
      <c r="F708" s="47">
        <f>SUM(F709,F712,F715,F718)</f>
        <v>70000</v>
      </c>
      <c r="G708" s="44" t="s">
        <v>469</v>
      </c>
    </row>
    <row r="709" spans="1:7" ht="23.25" customHeight="1">
      <c r="A709" s="37" t="s">
        <v>844</v>
      </c>
      <c r="B709" s="37"/>
      <c r="C709" s="55"/>
      <c r="D709" s="38"/>
      <c r="E709" s="54" t="s">
        <v>754</v>
      </c>
      <c r="F709" s="47">
        <v>15000</v>
      </c>
      <c r="G709" s="39" t="s">
        <v>469</v>
      </c>
    </row>
    <row r="710" spans="1:7" ht="23.25" customHeight="1">
      <c r="A710" s="49"/>
      <c r="B710" s="37" t="s">
        <v>845</v>
      </c>
      <c r="C710" s="55"/>
      <c r="D710" s="38"/>
      <c r="E710" s="39"/>
      <c r="F710" s="38"/>
      <c r="G710" s="38"/>
    </row>
    <row r="711" spans="1:7" ht="23.25" customHeight="1">
      <c r="A711" s="123"/>
      <c r="B711" s="37" t="s">
        <v>846</v>
      </c>
      <c r="C711" s="55"/>
      <c r="D711" s="38"/>
      <c r="E711" s="39"/>
      <c r="F711" s="38"/>
      <c r="G711" s="38"/>
    </row>
    <row r="712" spans="1:7" ht="23.25" customHeight="1">
      <c r="A712" s="37" t="s">
        <v>849</v>
      </c>
      <c r="B712" s="37"/>
      <c r="C712" s="55"/>
      <c r="D712" s="38"/>
      <c r="E712" s="54" t="s">
        <v>754</v>
      </c>
      <c r="F712" s="53">
        <v>15000</v>
      </c>
      <c r="G712" s="39" t="s">
        <v>469</v>
      </c>
    </row>
    <row r="713" spans="1:7" ht="23.25" customHeight="1">
      <c r="A713" s="49"/>
      <c r="B713" s="37" t="s">
        <v>850</v>
      </c>
      <c r="C713" s="55"/>
      <c r="D713" s="38"/>
      <c r="E713" s="39"/>
      <c r="F713" s="38"/>
      <c r="G713" s="38"/>
    </row>
    <row r="714" spans="1:7" ht="23.25" customHeight="1">
      <c r="A714" s="37"/>
      <c r="B714" s="37" t="s">
        <v>435</v>
      </c>
      <c r="C714" s="55"/>
      <c r="D714" s="38"/>
      <c r="E714" s="39"/>
      <c r="F714" s="38"/>
      <c r="G714" s="38"/>
    </row>
    <row r="715" spans="1:7" ht="23.25" customHeight="1">
      <c r="A715" s="37" t="s">
        <v>851</v>
      </c>
      <c r="B715" s="37"/>
      <c r="C715" s="55"/>
      <c r="D715" s="38"/>
      <c r="E715" s="54" t="s">
        <v>754</v>
      </c>
      <c r="F715" s="53">
        <v>30000</v>
      </c>
      <c r="G715" s="39" t="s">
        <v>469</v>
      </c>
    </row>
    <row r="716" spans="1:7" ht="23.25" customHeight="1">
      <c r="A716" s="49"/>
      <c r="B716" s="37" t="s">
        <v>852</v>
      </c>
      <c r="C716" s="55"/>
      <c r="D716" s="38"/>
      <c r="E716" s="39"/>
      <c r="F716" s="38"/>
      <c r="G716" s="38"/>
    </row>
    <row r="717" spans="1:7" ht="23.25" customHeight="1">
      <c r="A717" s="37"/>
      <c r="B717" s="37" t="s">
        <v>1105</v>
      </c>
      <c r="C717" s="55"/>
      <c r="D717" s="38"/>
      <c r="E717" s="39"/>
      <c r="F717" s="38"/>
      <c r="G717" s="38"/>
    </row>
    <row r="718" spans="1:7" ht="23.25" customHeight="1">
      <c r="A718" s="37" t="s">
        <v>853</v>
      </c>
      <c r="B718" s="37"/>
      <c r="C718" s="55"/>
      <c r="D718" s="38"/>
      <c r="E718" s="54" t="s">
        <v>754</v>
      </c>
      <c r="F718" s="53">
        <v>10000</v>
      </c>
      <c r="G718" s="39" t="s">
        <v>469</v>
      </c>
    </row>
    <row r="719" spans="1:7" ht="23.25" customHeight="1">
      <c r="A719" s="49"/>
      <c r="B719" s="37" t="s">
        <v>1551</v>
      </c>
      <c r="C719" s="55"/>
      <c r="D719" s="38"/>
      <c r="E719" s="39"/>
      <c r="F719" s="38"/>
      <c r="G719" s="38"/>
    </row>
    <row r="720" spans="1:7" ht="23.25" customHeight="1">
      <c r="A720" s="37"/>
      <c r="B720" s="37" t="s">
        <v>846</v>
      </c>
      <c r="C720" s="55"/>
      <c r="D720" s="38"/>
      <c r="E720" s="39"/>
      <c r="F720" s="38"/>
      <c r="G720" s="38"/>
    </row>
    <row r="721" spans="1:7" ht="23.25" customHeight="1">
      <c r="A721" s="45" t="s">
        <v>237</v>
      </c>
      <c r="B721" s="37"/>
      <c r="C721" s="46"/>
      <c r="D721" s="38"/>
      <c r="E721" s="70" t="s">
        <v>470</v>
      </c>
      <c r="F721" s="121">
        <f>SUM(F722,F733)</f>
        <v>155000</v>
      </c>
      <c r="G721" s="44" t="s">
        <v>469</v>
      </c>
    </row>
    <row r="722" spans="1:7" ht="23.25" customHeight="1">
      <c r="A722" s="45" t="s">
        <v>419</v>
      </c>
      <c r="B722" s="41"/>
      <c r="C722" s="124"/>
      <c r="D722" s="1"/>
      <c r="E722" s="70" t="s">
        <v>470</v>
      </c>
      <c r="F722" s="47">
        <f>SUM(F724,F729)</f>
        <v>55000</v>
      </c>
      <c r="G722" s="44" t="s">
        <v>469</v>
      </c>
    </row>
    <row r="723" spans="1:7" ht="23.25" customHeight="1">
      <c r="A723" s="37" t="s">
        <v>1552</v>
      </c>
      <c r="B723" s="48"/>
      <c r="C723" s="55"/>
      <c r="D723" s="38"/>
      <c r="E723" s="54" t="s">
        <v>470</v>
      </c>
      <c r="F723" s="53">
        <f>SUM(F724)</f>
        <v>50000</v>
      </c>
      <c r="G723" s="39" t="s">
        <v>469</v>
      </c>
    </row>
    <row r="724" spans="1:7" ht="23.25" customHeight="1">
      <c r="A724" s="37" t="s">
        <v>1553</v>
      </c>
      <c r="B724" s="37"/>
      <c r="C724" s="55"/>
      <c r="D724" s="38"/>
      <c r="E724" s="54" t="s">
        <v>754</v>
      </c>
      <c r="F724" s="53">
        <v>50000</v>
      </c>
      <c r="G724" s="39" t="s">
        <v>469</v>
      </c>
    </row>
    <row r="725" spans="1:7" ht="23.25" customHeight="1">
      <c r="A725" s="49"/>
      <c r="B725" s="37" t="s">
        <v>1431</v>
      </c>
      <c r="C725" s="55"/>
      <c r="D725" s="38"/>
      <c r="E725" s="39"/>
      <c r="F725" s="38"/>
      <c r="G725" s="38"/>
    </row>
    <row r="726" spans="1:7" ht="23.25" customHeight="1">
      <c r="A726" s="37"/>
      <c r="B726" s="37" t="s">
        <v>1432</v>
      </c>
      <c r="C726" s="55"/>
      <c r="D726" s="38"/>
      <c r="E726" s="39"/>
      <c r="F726" s="38"/>
      <c r="G726" s="38"/>
    </row>
    <row r="727" spans="1:7" ht="23.25" customHeight="1">
      <c r="A727" s="37"/>
      <c r="B727" s="49" t="s">
        <v>1105</v>
      </c>
      <c r="C727" s="55"/>
      <c r="D727" s="38"/>
      <c r="E727" s="39"/>
      <c r="F727" s="38"/>
      <c r="G727" s="38"/>
    </row>
    <row r="728" spans="1:7" ht="23.25" customHeight="1">
      <c r="A728" s="37" t="s">
        <v>1433</v>
      </c>
      <c r="B728" s="37"/>
      <c r="C728" s="46"/>
      <c r="D728" s="38"/>
      <c r="E728" s="54" t="s">
        <v>470</v>
      </c>
      <c r="F728" s="53">
        <f>SUM(F729)</f>
        <v>5000</v>
      </c>
      <c r="G728" s="39" t="s">
        <v>469</v>
      </c>
    </row>
    <row r="729" spans="1:7" ht="23.25" customHeight="1">
      <c r="A729" s="37" t="s">
        <v>1434</v>
      </c>
      <c r="B729" s="37"/>
      <c r="C729" s="46"/>
      <c r="D729" s="38"/>
      <c r="E729" s="54" t="s">
        <v>754</v>
      </c>
      <c r="F729" s="53">
        <v>5000</v>
      </c>
      <c r="G729" s="39" t="s">
        <v>469</v>
      </c>
    </row>
    <row r="730" spans="1:7" ht="23.25" customHeight="1">
      <c r="A730" s="37"/>
      <c r="B730" s="37" t="s">
        <v>914</v>
      </c>
      <c r="C730" s="46"/>
      <c r="D730" s="38"/>
      <c r="E730" s="39"/>
      <c r="F730" s="40"/>
      <c r="G730" s="40"/>
    </row>
    <row r="731" spans="1:7" ht="23.25" customHeight="1">
      <c r="A731" s="37"/>
      <c r="B731" s="37" t="s">
        <v>915</v>
      </c>
      <c r="C731" s="46"/>
      <c r="D731" s="38"/>
      <c r="E731" s="39"/>
      <c r="F731" s="40"/>
      <c r="G731" s="40"/>
    </row>
    <row r="732" spans="1:7" ht="23.25" customHeight="1">
      <c r="A732" s="65"/>
      <c r="B732" s="37" t="s">
        <v>1105</v>
      </c>
      <c r="C732" s="66"/>
      <c r="D732" s="67"/>
      <c r="E732" s="68"/>
      <c r="F732" s="69"/>
      <c r="G732" s="69"/>
    </row>
    <row r="733" spans="1:7" ht="23.25" customHeight="1">
      <c r="A733" s="45" t="s">
        <v>1058</v>
      </c>
      <c r="B733" s="41"/>
      <c r="C733" s="124"/>
      <c r="D733" s="1"/>
      <c r="E733" s="70" t="s">
        <v>470</v>
      </c>
      <c r="F733" s="47">
        <f>SUM(F734)</f>
        <v>100000</v>
      </c>
      <c r="G733" s="44" t="s">
        <v>469</v>
      </c>
    </row>
    <row r="734" spans="1:7" ht="23.25" customHeight="1">
      <c r="A734" s="37" t="s">
        <v>1059</v>
      </c>
      <c r="B734" s="48"/>
      <c r="C734" s="55"/>
      <c r="D734" s="38"/>
      <c r="E734" s="54" t="s">
        <v>754</v>
      </c>
      <c r="F734" s="53">
        <v>100000</v>
      </c>
      <c r="G734" s="39" t="s">
        <v>469</v>
      </c>
    </row>
    <row r="735" spans="1:7" ht="23.25" customHeight="1">
      <c r="A735" s="37"/>
      <c r="B735" s="37" t="s">
        <v>1060</v>
      </c>
      <c r="C735" s="55"/>
      <c r="D735" s="38"/>
      <c r="E735" s="38"/>
      <c r="F735" s="53"/>
      <c r="G735" s="39"/>
    </row>
    <row r="736" spans="1:7" ht="23.25" customHeight="1">
      <c r="A736" s="65"/>
      <c r="B736" s="37" t="s">
        <v>1264</v>
      </c>
      <c r="C736" s="66"/>
      <c r="D736" s="67"/>
      <c r="E736" s="68"/>
      <c r="F736" s="69"/>
      <c r="G736" s="69"/>
    </row>
    <row r="737" spans="1:7" ht="23.25" customHeight="1">
      <c r="A737" s="65"/>
      <c r="B737" s="37" t="s">
        <v>1105</v>
      </c>
      <c r="C737" s="66"/>
      <c r="D737" s="67"/>
      <c r="E737" s="68"/>
      <c r="F737" s="69"/>
      <c r="G737" s="69"/>
    </row>
    <row r="738" spans="1:7" ht="23.25" customHeight="1">
      <c r="A738" s="42" t="s">
        <v>828</v>
      </c>
      <c r="B738" s="37"/>
      <c r="C738" s="41"/>
      <c r="D738" s="41"/>
      <c r="E738" s="71" t="s">
        <v>470</v>
      </c>
      <c r="F738" s="121">
        <f>SUM(F739,F794,F755)</f>
        <v>3572317</v>
      </c>
      <c r="G738" s="273" t="s">
        <v>469</v>
      </c>
    </row>
    <row r="739" spans="1:7" ht="23.25" customHeight="1">
      <c r="A739" s="45" t="s">
        <v>956</v>
      </c>
      <c r="B739" s="37"/>
      <c r="C739" s="41"/>
      <c r="D739" s="41"/>
      <c r="E739" s="70" t="s">
        <v>470</v>
      </c>
      <c r="F739" s="121">
        <f>SUM(F740)</f>
        <v>267600</v>
      </c>
      <c r="G739" s="44" t="s">
        <v>469</v>
      </c>
    </row>
    <row r="740" spans="1:7" ht="23.25" customHeight="1">
      <c r="A740" s="45" t="s">
        <v>159</v>
      </c>
      <c r="B740" s="37"/>
      <c r="C740" s="41"/>
      <c r="D740" s="41"/>
      <c r="E740" s="70" t="s">
        <v>470</v>
      </c>
      <c r="F740" s="121">
        <f>SUM(F741,F751)</f>
        <v>267600</v>
      </c>
      <c r="G740" s="44" t="s">
        <v>469</v>
      </c>
    </row>
    <row r="741" spans="1:7" ht="23.25" customHeight="1">
      <c r="A741" s="45" t="s">
        <v>1363</v>
      </c>
      <c r="B741" s="37"/>
      <c r="C741" s="41"/>
      <c r="D741" s="41"/>
      <c r="E741" s="70" t="s">
        <v>470</v>
      </c>
      <c r="F741" s="47">
        <f>SUM(F743,F747)</f>
        <v>247600</v>
      </c>
      <c r="G741" s="44" t="s">
        <v>469</v>
      </c>
    </row>
    <row r="742" spans="1:7" ht="23.25" customHeight="1">
      <c r="A742" s="37" t="s">
        <v>200</v>
      </c>
      <c r="B742" s="41"/>
      <c r="C742" s="41"/>
      <c r="D742" s="41"/>
      <c r="E742" s="54" t="s">
        <v>470</v>
      </c>
      <c r="F742" s="53">
        <f>SUM(F743,F747)</f>
        <v>247600</v>
      </c>
      <c r="G742" s="39" t="s">
        <v>469</v>
      </c>
    </row>
    <row r="743" spans="1:7" ht="23.25" customHeight="1">
      <c r="A743" s="37" t="s">
        <v>201</v>
      </c>
      <c r="B743" s="41"/>
      <c r="C743" s="41"/>
      <c r="D743" s="41"/>
      <c r="E743" s="54" t="s">
        <v>754</v>
      </c>
      <c r="F743" s="53">
        <v>100000</v>
      </c>
      <c r="G743" s="39" t="s">
        <v>469</v>
      </c>
    </row>
    <row r="744" spans="1:7" ht="23.25" customHeight="1">
      <c r="A744" s="49"/>
      <c r="B744" s="37" t="s">
        <v>195</v>
      </c>
      <c r="C744" s="41"/>
      <c r="D744" s="41"/>
      <c r="E744" s="41"/>
      <c r="F744" s="41"/>
      <c r="G744" s="41"/>
    </row>
    <row r="745" spans="1:7" ht="23.25" customHeight="1">
      <c r="A745" s="41"/>
      <c r="B745" s="37" t="s">
        <v>196</v>
      </c>
      <c r="C745" s="41"/>
      <c r="D745" s="41"/>
      <c r="E745" s="41"/>
      <c r="F745" s="41"/>
      <c r="G745" s="41"/>
    </row>
    <row r="746" spans="1:7" ht="23.25" customHeight="1">
      <c r="A746" s="37" t="s">
        <v>180</v>
      </c>
      <c r="B746" s="116"/>
      <c r="C746" s="41"/>
      <c r="D746" s="41"/>
      <c r="E746" s="70"/>
      <c r="F746" s="1"/>
      <c r="G746" s="1"/>
    </row>
    <row r="747" spans="1:7" ht="23.25" customHeight="1">
      <c r="A747" s="37"/>
      <c r="B747" s="116"/>
      <c r="C747" s="41"/>
      <c r="D747" s="41"/>
      <c r="E747" s="54" t="s">
        <v>754</v>
      </c>
      <c r="F747" s="53">
        <v>147600</v>
      </c>
      <c r="G747" s="39" t="s">
        <v>469</v>
      </c>
    </row>
    <row r="748" spans="1:7" ht="23.25" customHeight="1">
      <c r="A748" s="49"/>
      <c r="B748" s="37" t="s">
        <v>181</v>
      </c>
      <c r="C748" s="41"/>
      <c r="D748" s="41"/>
      <c r="E748" s="41"/>
      <c r="F748" s="41"/>
      <c r="G748" s="41"/>
    </row>
    <row r="749" spans="1:7" ht="23.25" customHeight="1">
      <c r="A749" s="123"/>
      <c r="B749" s="37" t="s">
        <v>197</v>
      </c>
      <c r="C749" s="41"/>
      <c r="D749" s="41"/>
      <c r="E749" s="41"/>
      <c r="F749" s="41"/>
      <c r="G749" s="41"/>
    </row>
    <row r="750" spans="1:7" ht="23.25" customHeight="1">
      <c r="A750" s="41"/>
      <c r="B750" s="37" t="s">
        <v>202</v>
      </c>
      <c r="C750" s="41"/>
      <c r="D750" s="41"/>
      <c r="E750" s="41"/>
      <c r="F750" s="41"/>
      <c r="G750" s="41"/>
    </row>
    <row r="751" spans="1:7" ht="23.25" customHeight="1">
      <c r="A751" s="45" t="s">
        <v>1364</v>
      </c>
      <c r="B751" s="37"/>
      <c r="C751" s="70"/>
      <c r="D751" s="1"/>
      <c r="E751" s="70" t="s">
        <v>470</v>
      </c>
      <c r="F751" s="47">
        <f>SUM(F752)</f>
        <v>20000</v>
      </c>
      <c r="G751" s="44" t="s">
        <v>469</v>
      </c>
    </row>
    <row r="752" spans="1:7" ht="23.25" customHeight="1">
      <c r="A752" s="37" t="s">
        <v>847</v>
      </c>
      <c r="B752" s="116"/>
      <c r="C752" s="55"/>
      <c r="D752" s="38"/>
      <c r="E752" s="54" t="s">
        <v>754</v>
      </c>
      <c r="F752" s="53">
        <v>20000</v>
      </c>
      <c r="G752" s="39" t="s">
        <v>469</v>
      </c>
    </row>
    <row r="753" spans="1:7" ht="23.25" customHeight="1">
      <c r="A753" s="49"/>
      <c r="B753" s="37" t="s">
        <v>198</v>
      </c>
      <c r="C753" s="55"/>
      <c r="D753" s="38"/>
      <c r="E753" s="39"/>
      <c r="F753" s="38"/>
      <c r="G753" s="38"/>
    </row>
    <row r="754" spans="1:7" ht="23.25" customHeight="1">
      <c r="A754" s="37"/>
      <c r="B754" s="37" t="s">
        <v>1105</v>
      </c>
      <c r="C754" s="55"/>
      <c r="D754" s="38"/>
      <c r="E754" s="39"/>
      <c r="F754" s="38"/>
      <c r="G754" s="38"/>
    </row>
    <row r="755" spans="1:7" ht="25.5" customHeight="1">
      <c r="A755" s="45" t="s">
        <v>85</v>
      </c>
      <c r="B755" s="49"/>
      <c r="C755" s="46"/>
      <c r="D755" s="38"/>
      <c r="E755" s="70" t="s">
        <v>470</v>
      </c>
      <c r="F755" s="47">
        <f>SUM(F756)</f>
        <v>804717</v>
      </c>
      <c r="G755" s="44" t="s">
        <v>469</v>
      </c>
    </row>
    <row r="756" spans="1:7" ht="25.5" customHeight="1">
      <c r="A756" s="45" t="s">
        <v>1442</v>
      </c>
      <c r="B756" s="37"/>
      <c r="C756" s="46"/>
      <c r="D756" s="38"/>
      <c r="E756" s="70" t="s">
        <v>470</v>
      </c>
      <c r="F756" s="47">
        <f>SUM(F759,F765,F771,F777,F783,F789)</f>
        <v>804717</v>
      </c>
      <c r="G756" s="44" t="s">
        <v>469</v>
      </c>
    </row>
    <row r="757" spans="1:7" ht="25.5" customHeight="1">
      <c r="A757" s="37" t="s">
        <v>423</v>
      </c>
      <c r="B757" s="37"/>
      <c r="C757" s="55"/>
      <c r="D757" s="38"/>
      <c r="E757" s="54" t="s">
        <v>470</v>
      </c>
      <c r="F757" s="53">
        <f>SUM(F759,F765,F771,F777,F783,F789)</f>
        <v>804717</v>
      </c>
      <c r="G757" s="39" t="s">
        <v>469</v>
      </c>
    </row>
    <row r="758" spans="1:7" ht="25.5" customHeight="1">
      <c r="A758" s="62" t="s">
        <v>1481</v>
      </c>
      <c r="B758" s="45"/>
      <c r="C758" s="55"/>
      <c r="D758" s="38"/>
      <c r="E758" s="1"/>
      <c r="F758" s="1"/>
      <c r="G758" s="1"/>
    </row>
    <row r="759" spans="1:7" ht="25.5" customHeight="1">
      <c r="A759" s="62"/>
      <c r="B759" s="45"/>
      <c r="C759" s="55"/>
      <c r="D759" s="38"/>
      <c r="E759" s="54" t="s">
        <v>754</v>
      </c>
      <c r="F759" s="53">
        <v>154484</v>
      </c>
      <c r="G759" s="39" t="s">
        <v>469</v>
      </c>
    </row>
    <row r="760" spans="1:7" ht="25.5" customHeight="1">
      <c r="A760" s="49"/>
      <c r="B760" s="37" t="s">
        <v>424</v>
      </c>
      <c r="C760" s="55"/>
      <c r="D760" s="38"/>
      <c r="E760" s="39"/>
      <c r="F760" s="38"/>
      <c r="G760" s="38"/>
    </row>
    <row r="761" spans="1:7" ht="25.5" customHeight="1">
      <c r="A761" s="123"/>
      <c r="B761" s="37" t="s">
        <v>1480</v>
      </c>
      <c r="C761" s="55"/>
      <c r="D761" s="38"/>
      <c r="E761" s="39"/>
      <c r="F761" s="38"/>
      <c r="G761" s="38"/>
    </row>
    <row r="762" spans="1:7" ht="25.5" customHeight="1">
      <c r="A762" s="123"/>
      <c r="B762" s="37" t="s">
        <v>418</v>
      </c>
      <c r="C762" s="55"/>
      <c r="D762" s="38"/>
      <c r="E762" s="39"/>
      <c r="F762" s="38"/>
      <c r="G762" s="38"/>
    </row>
    <row r="763" spans="1:7" ht="25.5" customHeight="1">
      <c r="A763" s="123"/>
      <c r="B763" s="37" t="s">
        <v>1479</v>
      </c>
      <c r="C763" s="55"/>
      <c r="D763" s="38"/>
      <c r="E763" s="39"/>
      <c r="F763" s="38"/>
      <c r="G763" s="38"/>
    </row>
    <row r="764" spans="1:7" ht="25.5" customHeight="1">
      <c r="A764" s="62" t="s">
        <v>1488</v>
      </c>
      <c r="B764" s="48"/>
      <c r="C764" s="55"/>
      <c r="D764" s="38"/>
      <c r="E764" s="1"/>
      <c r="F764" s="1"/>
      <c r="G764" s="1"/>
    </row>
    <row r="765" spans="1:7" ht="25.5" customHeight="1">
      <c r="A765" s="62"/>
      <c r="B765" s="48"/>
      <c r="C765" s="55"/>
      <c r="D765" s="38"/>
      <c r="E765" s="54" t="s">
        <v>754</v>
      </c>
      <c r="F765" s="53">
        <v>76765</v>
      </c>
      <c r="G765" s="39" t="s">
        <v>469</v>
      </c>
    </row>
    <row r="766" spans="1:7" ht="25.5" customHeight="1">
      <c r="A766" s="49"/>
      <c r="B766" s="37" t="s">
        <v>425</v>
      </c>
      <c r="C766" s="55"/>
      <c r="D766" s="38"/>
      <c r="E766" s="39"/>
      <c r="F766" s="38"/>
      <c r="G766" s="38"/>
    </row>
    <row r="767" spans="1:7" ht="25.5" customHeight="1">
      <c r="A767" s="37"/>
      <c r="B767" s="37" t="s">
        <v>1482</v>
      </c>
      <c r="C767" s="55"/>
      <c r="D767" s="38"/>
      <c r="E767" s="39"/>
      <c r="F767" s="38"/>
      <c r="G767" s="38"/>
    </row>
    <row r="768" spans="1:7" ht="25.5" customHeight="1">
      <c r="A768" s="37"/>
      <c r="B768" s="37" t="s">
        <v>418</v>
      </c>
      <c r="C768" s="55"/>
      <c r="D768" s="38"/>
      <c r="E768" s="39"/>
      <c r="F768" s="38"/>
      <c r="G768" s="38"/>
    </row>
    <row r="769" spans="1:7" ht="25.5" customHeight="1">
      <c r="A769" s="37"/>
      <c r="B769" s="37" t="s">
        <v>1479</v>
      </c>
      <c r="C769" s="55"/>
      <c r="D769" s="38"/>
      <c r="E769" s="39"/>
      <c r="F769" s="38"/>
      <c r="G769" s="38"/>
    </row>
    <row r="770" spans="1:7" ht="25.5" customHeight="1">
      <c r="A770" s="62" t="s">
        <v>1489</v>
      </c>
      <c r="B770" s="63"/>
      <c r="C770" s="55"/>
      <c r="D770" s="38"/>
      <c r="E770" s="1"/>
      <c r="F770" s="1"/>
      <c r="G770" s="1"/>
    </row>
    <row r="771" spans="1:7" ht="25.5" customHeight="1">
      <c r="A771" s="62"/>
      <c r="B771" s="63" t="s">
        <v>1483</v>
      </c>
      <c r="C771" s="55"/>
      <c r="D771" s="38"/>
      <c r="E771" s="54" t="s">
        <v>754</v>
      </c>
      <c r="F771" s="53">
        <v>137667</v>
      </c>
      <c r="G771" s="39" t="s">
        <v>469</v>
      </c>
    </row>
    <row r="772" spans="1:7" ht="25.5" customHeight="1">
      <c r="A772" s="49"/>
      <c r="B772" s="37" t="s">
        <v>528</v>
      </c>
      <c r="C772" s="55"/>
      <c r="D772" s="38"/>
      <c r="E772" s="39"/>
      <c r="F772" s="38"/>
      <c r="G772" s="38"/>
    </row>
    <row r="773" spans="1:7" ht="25.5" customHeight="1">
      <c r="A773" s="49"/>
      <c r="B773" s="37" t="s">
        <v>1484</v>
      </c>
      <c r="C773" s="55"/>
      <c r="D773" s="38"/>
      <c r="E773" s="39"/>
      <c r="F773" s="38"/>
      <c r="G773" s="38"/>
    </row>
    <row r="774" spans="1:7" ht="25.5" customHeight="1">
      <c r="A774" s="49"/>
      <c r="B774" s="37" t="s">
        <v>1439</v>
      </c>
      <c r="C774" s="55"/>
      <c r="D774" s="38"/>
      <c r="E774" s="39"/>
      <c r="F774" s="38"/>
      <c r="G774" s="38"/>
    </row>
    <row r="775" spans="1:7" ht="25.5" customHeight="1">
      <c r="A775" s="37"/>
      <c r="B775" s="37" t="s">
        <v>1479</v>
      </c>
      <c r="C775" s="55"/>
      <c r="D775" s="38"/>
      <c r="E775" s="39"/>
      <c r="F775" s="38"/>
      <c r="G775" s="38"/>
    </row>
    <row r="776" spans="1:7" ht="25.5" customHeight="1">
      <c r="A776" s="62" t="s">
        <v>1549</v>
      </c>
      <c r="B776" s="63"/>
      <c r="C776" s="55"/>
      <c r="D776" s="38"/>
    </row>
    <row r="777" spans="1:7" ht="25.5" customHeight="1">
      <c r="A777" s="62"/>
      <c r="B777" s="63"/>
      <c r="C777" s="55"/>
      <c r="D777" s="38"/>
      <c r="E777" s="54" t="s">
        <v>754</v>
      </c>
      <c r="F777" s="53">
        <v>143852</v>
      </c>
      <c r="G777" s="39" t="s">
        <v>469</v>
      </c>
    </row>
    <row r="778" spans="1:7" ht="25.5" customHeight="1">
      <c r="A778" s="49"/>
      <c r="B778" s="37" t="s">
        <v>426</v>
      </c>
      <c r="C778" s="55"/>
      <c r="D778" s="38"/>
      <c r="E778" s="39"/>
      <c r="F778" s="38"/>
      <c r="G778" s="38"/>
    </row>
    <row r="779" spans="1:7" ht="25.5" customHeight="1">
      <c r="A779" s="37"/>
      <c r="B779" s="37" t="s">
        <v>1485</v>
      </c>
      <c r="C779" s="55"/>
      <c r="D779" s="38"/>
      <c r="E779" s="39"/>
      <c r="F779" s="38"/>
      <c r="G779" s="38"/>
    </row>
    <row r="780" spans="1:7" ht="25.5" customHeight="1">
      <c r="A780" s="37"/>
      <c r="B780" s="37" t="s">
        <v>1439</v>
      </c>
      <c r="C780" s="55"/>
      <c r="D780" s="38"/>
      <c r="E780" s="39"/>
      <c r="F780" s="38"/>
      <c r="G780" s="38"/>
    </row>
    <row r="781" spans="1:7" ht="25.5" customHeight="1">
      <c r="A781" s="37"/>
      <c r="B781" s="37" t="s">
        <v>1479</v>
      </c>
      <c r="C781" s="55"/>
      <c r="D781" s="38"/>
      <c r="E781" s="39"/>
      <c r="F781" s="38"/>
      <c r="G781" s="38"/>
    </row>
    <row r="782" spans="1:7" ht="25.5" customHeight="1">
      <c r="A782" s="62" t="s">
        <v>1550</v>
      </c>
      <c r="B782" s="63"/>
      <c r="C782" s="55"/>
      <c r="D782" s="38"/>
      <c r="E782" s="1"/>
      <c r="F782" s="1"/>
      <c r="G782" s="1"/>
    </row>
    <row r="783" spans="1:7" ht="25.5" customHeight="1">
      <c r="A783" s="62"/>
      <c r="B783" s="63"/>
      <c r="C783" s="55"/>
      <c r="D783" s="38"/>
      <c r="E783" s="54" t="s">
        <v>754</v>
      </c>
      <c r="F783" s="53">
        <v>143463</v>
      </c>
      <c r="G783" s="39" t="s">
        <v>469</v>
      </c>
    </row>
    <row r="784" spans="1:7" ht="25.5" customHeight="1">
      <c r="A784" s="49"/>
      <c r="B784" s="37" t="s">
        <v>427</v>
      </c>
      <c r="C784" s="55"/>
      <c r="D784" s="38"/>
      <c r="E784" s="39"/>
      <c r="F784" s="38"/>
      <c r="G784" s="38"/>
    </row>
    <row r="785" spans="1:7" ht="25.5" customHeight="1">
      <c r="A785" s="37"/>
      <c r="B785" s="37" t="s">
        <v>1486</v>
      </c>
      <c r="C785" s="55"/>
      <c r="D785" s="38"/>
      <c r="E785" s="39"/>
      <c r="F785" s="38"/>
      <c r="G785" s="38"/>
    </row>
    <row r="786" spans="1:7" ht="25.5" customHeight="1">
      <c r="A786" s="37"/>
      <c r="B786" s="37" t="s">
        <v>1439</v>
      </c>
      <c r="C786" s="55"/>
      <c r="D786" s="38"/>
      <c r="E786" s="39"/>
      <c r="F786" s="38"/>
      <c r="G786" s="38"/>
    </row>
    <row r="787" spans="1:7" ht="25.5" customHeight="1">
      <c r="A787" s="37"/>
      <c r="B787" s="37" t="s">
        <v>1479</v>
      </c>
      <c r="C787" s="55"/>
      <c r="D787" s="38"/>
      <c r="E787" s="39"/>
      <c r="F787" s="38"/>
      <c r="G787" s="38"/>
    </row>
    <row r="788" spans="1:7" ht="25.5" customHeight="1">
      <c r="A788" s="62" t="s">
        <v>199</v>
      </c>
      <c r="B788" s="63"/>
      <c r="C788" s="55"/>
      <c r="D788" s="38"/>
      <c r="E788" s="1"/>
      <c r="F788" s="1"/>
      <c r="G788" s="1"/>
    </row>
    <row r="789" spans="1:7" ht="25.5" customHeight="1">
      <c r="A789" s="62"/>
      <c r="B789" s="63"/>
      <c r="C789" s="55"/>
      <c r="D789" s="38"/>
      <c r="E789" s="54" t="s">
        <v>754</v>
      </c>
      <c r="F789" s="53">
        <v>148486</v>
      </c>
      <c r="G789" s="39" t="s">
        <v>469</v>
      </c>
    </row>
    <row r="790" spans="1:7" ht="25.5" customHeight="1">
      <c r="A790" s="49"/>
      <c r="B790" s="37" t="s">
        <v>428</v>
      </c>
      <c r="C790" s="55"/>
      <c r="D790" s="38"/>
      <c r="E790" s="39"/>
      <c r="F790" s="38"/>
      <c r="G790" s="38"/>
    </row>
    <row r="791" spans="1:7" ht="25.5" customHeight="1">
      <c r="A791" s="37"/>
      <c r="B791" s="37" t="s">
        <v>1487</v>
      </c>
      <c r="C791" s="55"/>
      <c r="D791" s="38"/>
      <c r="E791" s="39"/>
      <c r="F791" s="38"/>
      <c r="G791" s="38"/>
    </row>
    <row r="792" spans="1:7" ht="25.5" customHeight="1">
      <c r="A792" s="37"/>
      <c r="B792" s="37" t="s">
        <v>1439</v>
      </c>
      <c r="C792" s="55"/>
      <c r="D792" s="38"/>
      <c r="E792" s="39"/>
      <c r="F792" s="38"/>
      <c r="G792" s="38"/>
    </row>
    <row r="793" spans="1:7" ht="25.5" customHeight="1">
      <c r="A793" s="37"/>
      <c r="B793" s="37" t="s">
        <v>1479</v>
      </c>
      <c r="C793" s="55"/>
      <c r="D793" s="38"/>
      <c r="E793" s="39"/>
      <c r="F793" s="38"/>
      <c r="G793" s="38"/>
    </row>
    <row r="794" spans="1:7" ht="23.25" customHeight="1">
      <c r="A794" s="45" t="s">
        <v>237</v>
      </c>
      <c r="B794" s="37"/>
      <c r="C794" s="46"/>
      <c r="D794" s="38"/>
      <c r="E794" s="70" t="s">
        <v>470</v>
      </c>
      <c r="F794" s="43">
        <f>SUM(F795)</f>
        <v>2500000</v>
      </c>
      <c r="G794" s="44" t="s">
        <v>469</v>
      </c>
    </row>
    <row r="795" spans="1:7" ht="23.25" customHeight="1">
      <c r="A795" s="45" t="s">
        <v>419</v>
      </c>
      <c r="B795" s="37"/>
      <c r="C795" s="46"/>
      <c r="D795" s="38"/>
      <c r="E795" s="70" t="s">
        <v>470</v>
      </c>
      <c r="F795" s="47">
        <f>SUM(F797)</f>
        <v>2500000</v>
      </c>
      <c r="G795" s="44" t="s">
        <v>469</v>
      </c>
    </row>
    <row r="796" spans="1:7" ht="23.25" customHeight="1">
      <c r="A796" s="37" t="s">
        <v>420</v>
      </c>
      <c r="B796" s="37"/>
      <c r="C796" s="46"/>
      <c r="D796" s="38"/>
      <c r="E796" s="54" t="s">
        <v>470</v>
      </c>
      <c r="F796" s="53">
        <f>SUM(F797)</f>
        <v>2500000</v>
      </c>
      <c r="G796" s="39" t="s">
        <v>469</v>
      </c>
    </row>
    <row r="797" spans="1:7" ht="23.25" customHeight="1">
      <c r="A797" s="37" t="s">
        <v>1655</v>
      </c>
      <c r="B797" s="37"/>
      <c r="C797" s="46"/>
      <c r="D797" s="38"/>
      <c r="E797" s="38"/>
      <c r="F797" s="53">
        <v>2500000</v>
      </c>
      <c r="G797" s="39" t="s">
        <v>469</v>
      </c>
    </row>
    <row r="798" spans="1:7" ht="23.25" customHeight="1">
      <c r="A798" s="37"/>
      <c r="B798" s="37" t="s">
        <v>421</v>
      </c>
      <c r="C798" s="46"/>
      <c r="D798" s="38"/>
      <c r="E798" s="39"/>
      <c r="F798" s="40"/>
      <c r="G798" s="40"/>
    </row>
    <row r="799" spans="1:7" ht="23.25" customHeight="1">
      <c r="A799" s="37"/>
      <c r="B799" s="37" t="s">
        <v>422</v>
      </c>
      <c r="C799" s="46"/>
      <c r="D799" s="38"/>
      <c r="E799" s="39"/>
      <c r="F799" s="40"/>
      <c r="G799" s="40"/>
    </row>
    <row r="800" spans="1:7" ht="23.25" customHeight="1">
      <c r="A800" s="37"/>
      <c r="B800" s="37" t="s">
        <v>848</v>
      </c>
      <c r="C800" s="46"/>
      <c r="D800" s="38"/>
      <c r="E800" s="39"/>
      <c r="F800" s="40"/>
      <c r="G800" s="40"/>
    </row>
    <row r="801" spans="1:8" ht="23.25" customHeight="1">
      <c r="A801" s="42" t="s">
        <v>1276</v>
      </c>
      <c r="B801" s="37"/>
      <c r="C801" s="41"/>
      <c r="D801" s="41"/>
      <c r="E801" s="70" t="s">
        <v>470</v>
      </c>
      <c r="F801" s="121">
        <f>SUM(F802)</f>
        <v>10000</v>
      </c>
      <c r="G801" s="273" t="s">
        <v>469</v>
      </c>
    </row>
    <row r="802" spans="1:8" ht="23.25" customHeight="1">
      <c r="A802" s="45" t="s">
        <v>956</v>
      </c>
      <c r="B802" s="37"/>
      <c r="C802" s="41"/>
      <c r="D802" s="41"/>
      <c r="E802" s="70" t="s">
        <v>470</v>
      </c>
      <c r="F802" s="121">
        <f>SUM(F803)</f>
        <v>10000</v>
      </c>
      <c r="G802" s="44" t="s">
        <v>469</v>
      </c>
    </row>
    <row r="803" spans="1:8" ht="23.25" customHeight="1">
      <c r="A803" s="45" t="s">
        <v>159</v>
      </c>
      <c r="B803" s="37"/>
      <c r="C803" s="41"/>
      <c r="D803" s="41"/>
      <c r="E803" s="70" t="s">
        <v>470</v>
      </c>
      <c r="F803" s="121">
        <f>SUM(F804)</f>
        <v>10000</v>
      </c>
      <c r="G803" s="44" t="s">
        <v>469</v>
      </c>
    </row>
    <row r="804" spans="1:8" ht="23.25" customHeight="1">
      <c r="A804" s="45" t="s">
        <v>1363</v>
      </c>
      <c r="B804" s="37"/>
      <c r="C804" s="41"/>
      <c r="D804" s="41"/>
      <c r="E804" s="70" t="s">
        <v>470</v>
      </c>
      <c r="F804" s="47">
        <f>SUM(F806)</f>
        <v>10000</v>
      </c>
      <c r="G804" s="44" t="s">
        <v>469</v>
      </c>
    </row>
    <row r="805" spans="1:8" ht="23.25" customHeight="1">
      <c r="A805" s="37" t="s">
        <v>200</v>
      </c>
      <c r="B805" s="41"/>
      <c r="C805" s="41"/>
      <c r="D805" s="41"/>
      <c r="E805" s="54" t="s">
        <v>470</v>
      </c>
      <c r="F805" s="53">
        <f>SUM(F806)</f>
        <v>10000</v>
      </c>
      <c r="G805" s="39" t="s">
        <v>469</v>
      </c>
    </row>
    <row r="806" spans="1:8" ht="23.25" customHeight="1">
      <c r="A806" s="37" t="s">
        <v>842</v>
      </c>
      <c r="B806" s="116"/>
      <c r="C806" s="41"/>
      <c r="D806" s="41"/>
      <c r="E806" s="54" t="s">
        <v>754</v>
      </c>
      <c r="F806" s="53">
        <v>10000</v>
      </c>
      <c r="G806" s="39" t="s">
        <v>469</v>
      </c>
    </row>
    <row r="807" spans="1:8" ht="23.25" customHeight="1">
      <c r="A807" s="49"/>
      <c r="B807" s="37" t="s">
        <v>843</v>
      </c>
      <c r="C807" s="55"/>
      <c r="D807" s="38"/>
      <c r="E807" s="39"/>
      <c r="F807" s="38"/>
      <c r="G807" s="38"/>
    </row>
    <row r="808" spans="1:8" ht="23.25" customHeight="1">
      <c r="A808" s="37"/>
      <c r="B808" s="37" t="s">
        <v>75</v>
      </c>
      <c r="C808" s="55"/>
      <c r="D808" s="38"/>
      <c r="E808" s="39"/>
      <c r="F808" s="38"/>
      <c r="G808" s="38"/>
    </row>
    <row r="809" spans="1:8" ht="16.5" customHeight="1">
      <c r="A809" s="291"/>
      <c r="B809" s="291"/>
      <c r="C809" s="291"/>
      <c r="D809" s="291"/>
      <c r="E809" s="291"/>
      <c r="F809" s="291"/>
      <c r="G809" s="291"/>
      <c r="H809" s="56"/>
    </row>
    <row r="810" spans="1:8" ht="23.25" customHeight="1">
      <c r="A810" s="384" t="s">
        <v>887</v>
      </c>
      <c r="B810" s="384"/>
      <c r="C810" s="384"/>
      <c r="D810" s="384"/>
      <c r="E810" s="384"/>
      <c r="F810" s="384"/>
      <c r="G810" s="384"/>
      <c r="H810" s="56"/>
    </row>
    <row r="811" spans="1:8" ht="8.4499999999999993" customHeight="1">
      <c r="A811" s="40"/>
      <c r="B811" s="40"/>
      <c r="C811" s="40"/>
      <c r="D811" s="40"/>
      <c r="E811" s="40"/>
      <c r="F811" s="40"/>
      <c r="G811" s="40"/>
      <c r="H811" s="56"/>
    </row>
    <row r="812" spans="1:8" ht="23.25" customHeight="1">
      <c r="A812" s="45" t="s">
        <v>695</v>
      </c>
      <c r="B812" s="37"/>
      <c r="C812" s="37"/>
      <c r="D812" s="37"/>
      <c r="E812" s="70" t="s">
        <v>470</v>
      </c>
      <c r="F812" s="47">
        <f>SUM(F813,F886,F896)</f>
        <v>510400</v>
      </c>
      <c r="G812" s="44" t="s">
        <v>236</v>
      </c>
    </row>
    <row r="813" spans="1:8" ht="23.25" customHeight="1">
      <c r="A813" s="45" t="s">
        <v>956</v>
      </c>
      <c r="B813" s="37"/>
      <c r="C813" s="37"/>
      <c r="D813" s="37"/>
      <c r="E813" s="70" t="s">
        <v>470</v>
      </c>
      <c r="F813" s="47">
        <f>SUM(F814)</f>
        <v>314600</v>
      </c>
      <c r="G813" s="44" t="s">
        <v>236</v>
      </c>
    </row>
    <row r="814" spans="1:8" ht="23.25" customHeight="1">
      <c r="A814" s="45" t="s">
        <v>159</v>
      </c>
      <c r="B814" s="37"/>
      <c r="C814" s="37"/>
      <c r="D814" s="37"/>
      <c r="E814" s="70" t="s">
        <v>470</v>
      </c>
      <c r="F814" s="47">
        <f>SUM(F815)</f>
        <v>314600</v>
      </c>
      <c r="G814" s="44" t="s">
        <v>236</v>
      </c>
    </row>
    <row r="815" spans="1:8" ht="23.25" customHeight="1">
      <c r="A815" s="45" t="s">
        <v>1360</v>
      </c>
      <c r="B815" s="37"/>
      <c r="C815" s="37"/>
      <c r="D815" s="37"/>
      <c r="E815" s="70" t="s">
        <v>470</v>
      </c>
      <c r="F815" s="47">
        <f>SUM(F818,F824,F827,F833,F838,F842,F845,F849,F853,F858,F863,F867,F872,F876,F881)</f>
        <v>314600</v>
      </c>
      <c r="G815" s="44" t="s">
        <v>469</v>
      </c>
    </row>
    <row r="816" spans="1:8" ht="23.25" customHeight="1">
      <c r="A816" s="37" t="s">
        <v>1116</v>
      </c>
      <c r="B816" s="37"/>
      <c r="C816" s="46"/>
      <c r="D816" s="38"/>
      <c r="E816" s="39"/>
      <c r="F816" s="40"/>
      <c r="G816" s="40"/>
    </row>
    <row r="817" spans="1:7" ht="23.25" customHeight="1">
      <c r="A817" s="37"/>
      <c r="B817" s="37"/>
      <c r="C817" s="46"/>
      <c r="D817" s="38"/>
      <c r="E817" s="54" t="s">
        <v>470</v>
      </c>
      <c r="F817" s="53">
        <f>SUM(F818,F824,F827,F833,F838,F842,F845,F849,F853,F858,F863,F867,F872,F876,F881)</f>
        <v>314600</v>
      </c>
      <c r="G817" s="39" t="s">
        <v>469</v>
      </c>
    </row>
    <row r="818" spans="1:7" ht="23.25" customHeight="1">
      <c r="A818" s="49" t="s">
        <v>888</v>
      </c>
      <c r="C818" s="46"/>
      <c r="D818" s="38"/>
      <c r="E818" s="54" t="s">
        <v>754</v>
      </c>
      <c r="F818" s="53">
        <v>10000</v>
      </c>
      <c r="G818" s="39" t="s">
        <v>469</v>
      </c>
    </row>
    <row r="819" spans="1:7" ht="23.25" customHeight="1">
      <c r="A819" s="37"/>
      <c r="B819" s="49" t="s">
        <v>209</v>
      </c>
      <c r="C819" s="46"/>
      <c r="D819" s="38"/>
      <c r="E819" s="39"/>
      <c r="F819" s="40"/>
      <c r="G819" s="40"/>
    </row>
    <row r="820" spans="1:7" ht="23.25" customHeight="1">
      <c r="A820" s="37"/>
      <c r="B820" s="49" t="s">
        <v>210</v>
      </c>
      <c r="C820" s="46"/>
      <c r="D820" s="38"/>
      <c r="E820" s="39"/>
      <c r="F820" s="40"/>
      <c r="G820" s="40"/>
    </row>
    <row r="821" spans="1:7" ht="23.25" customHeight="1">
      <c r="A821" s="37"/>
      <c r="B821" s="49" t="s">
        <v>1579</v>
      </c>
      <c r="C821" s="46"/>
      <c r="D821" s="38"/>
      <c r="E821" s="39"/>
      <c r="F821" s="40"/>
      <c r="G821" s="40"/>
    </row>
    <row r="822" spans="1:7" ht="23.25" customHeight="1">
      <c r="A822" s="37"/>
      <c r="B822" s="49" t="s">
        <v>1324</v>
      </c>
      <c r="C822" s="46"/>
      <c r="D822" s="38"/>
      <c r="E822" s="39"/>
      <c r="F822" s="40"/>
      <c r="G822" s="40"/>
    </row>
    <row r="823" spans="1:7" ht="23.25" customHeight="1">
      <c r="A823" s="49" t="s">
        <v>1445</v>
      </c>
      <c r="B823" s="48"/>
      <c r="C823" s="46"/>
      <c r="D823" s="38"/>
      <c r="E823" s="39"/>
      <c r="F823" s="40"/>
      <c r="G823" s="40"/>
    </row>
    <row r="824" spans="1:7" ht="23.25" customHeight="1">
      <c r="A824" s="37"/>
      <c r="B824" s="37"/>
      <c r="C824" s="46"/>
      <c r="D824" s="38"/>
      <c r="E824" s="54" t="s">
        <v>754</v>
      </c>
      <c r="F824" s="53">
        <v>5000</v>
      </c>
      <c r="G824" s="39" t="s">
        <v>469</v>
      </c>
    </row>
    <row r="825" spans="1:7" ht="23.25" customHeight="1">
      <c r="A825" s="37"/>
      <c r="B825" s="49" t="s">
        <v>1446</v>
      </c>
      <c r="C825" s="46"/>
      <c r="D825" s="38"/>
      <c r="E825" s="39"/>
      <c r="F825" s="40"/>
      <c r="G825" s="40"/>
    </row>
    <row r="826" spans="1:7" ht="23.25" customHeight="1">
      <c r="A826" s="37"/>
      <c r="B826" s="49" t="s">
        <v>1648</v>
      </c>
      <c r="C826" s="46"/>
      <c r="D826" s="38"/>
      <c r="E826" s="39"/>
      <c r="F826" s="40"/>
      <c r="G826" s="40"/>
    </row>
    <row r="827" spans="1:7" ht="23.25" customHeight="1">
      <c r="A827" s="37" t="s">
        <v>1447</v>
      </c>
      <c r="B827" s="37"/>
      <c r="C827" s="46"/>
      <c r="D827" s="38"/>
      <c r="E827" s="54" t="s">
        <v>754</v>
      </c>
      <c r="F827" s="270">
        <v>34600</v>
      </c>
      <c r="G827" s="39" t="s">
        <v>469</v>
      </c>
    </row>
    <row r="828" spans="1:7" ht="23.25" customHeight="1">
      <c r="A828" s="37"/>
      <c r="B828" s="49" t="s">
        <v>1448</v>
      </c>
      <c r="C828" s="46"/>
      <c r="D828" s="38"/>
      <c r="E828" s="39"/>
      <c r="F828" s="40"/>
      <c r="G828" s="40"/>
    </row>
    <row r="829" spans="1:7" ht="23.25" customHeight="1">
      <c r="A829" s="37"/>
      <c r="B829" s="49" t="s">
        <v>694</v>
      </c>
      <c r="C829" s="46"/>
      <c r="D829" s="38"/>
      <c r="E829" s="39"/>
      <c r="F829" s="40"/>
      <c r="G829" s="40"/>
    </row>
    <row r="830" spans="1:7" ht="23.25" customHeight="1">
      <c r="A830" s="37"/>
      <c r="B830" s="49" t="s">
        <v>1270</v>
      </c>
      <c r="C830" s="46"/>
      <c r="D830" s="38"/>
      <c r="E830" s="39"/>
      <c r="F830" s="40"/>
      <c r="G830" s="40"/>
    </row>
    <row r="831" spans="1:7" ht="23.25" customHeight="1">
      <c r="A831" s="37"/>
      <c r="B831" s="49" t="s">
        <v>1449</v>
      </c>
      <c r="C831" s="46"/>
      <c r="D831" s="38"/>
      <c r="E831" s="39"/>
      <c r="F831" s="40"/>
      <c r="G831" s="40"/>
    </row>
    <row r="832" spans="1:7" ht="23.25" customHeight="1">
      <c r="A832" s="37"/>
      <c r="B832" s="49" t="s">
        <v>1649</v>
      </c>
      <c r="C832" s="46"/>
      <c r="D832" s="38"/>
      <c r="E832" s="39"/>
      <c r="F832" s="40"/>
      <c r="G832" s="40"/>
    </row>
    <row r="833" spans="1:7" ht="23.25" customHeight="1">
      <c r="A833" s="37" t="s">
        <v>1450</v>
      </c>
      <c r="B833" s="37"/>
      <c r="C833" s="46"/>
      <c r="D833" s="38"/>
      <c r="E833" s="54" t="s">
        <v>754</v>
      </c>
      <c r="F833" s="53">
        <v>5000</v>
      </c>
      <c r="G833" s="39" t="s">
        <v>469</v>
      </c>
    </row>
    <row r="834" spans="1:7" ht="23.25" customHeight="1">
      <c r="A834" s="37"/>
      <c r="B834" s="49" t="s">
        <v>1451</v>
      </c>
      <c r="C834" s="50"/>
      <c r="D834" s="38"/>
      <c r="E834" s="39"/>
      <c r="F834" s="40"/>
      <c r="G834" s="40"/>
    </row>
    <row r="835" spans="1:7" ht="23.25" customHeight="1">
      <c r="A835" s="37"/>
      <c r="B835" s="49" t="s">
        <v>1452</v>
      </c>
      <c r="C835" s="50"/>
      <c r="D835" s="38"/>
      <c r="E835" s="39"/>
      <c r="F835" s="40"/>
      <c r="G835" s="40"/>
    </row>
    <row r="836" spans="1:7" ht="23.25" customHeight="1">
      <c r="A836" s="37"/>
      <c r="B836" s="49" t="s">
        <v>1649</v>
      </c>
      <c r="C836" s="50"/>
      <c r="D836" s="38"/>
      <c r="E836" s="39"/>
      <c r="F836" s="40"/>
      <c r="G836" s="40"/>
    </row>
    <row r="837" spans="1:7" ht="23.25" customHeight="1">
      <c r="A837" s="37" t="s">
        <v>1453</v>
      </c>
      <c r="B837" s="42"/>
      <c r="C837" s="50"/>
      <c r="D837" s="38"/>
      <c r="E837" s="40"/>
      <c r="F837" s="1"/>
      <c r="G837" s="1"/>
    </row>
    <row r="838" spans="1:7" ht="23.25" customHeight="1">
      <c r="A838" s="37"/>
      <c r="C838" s="50"/>
      <c r="D838" s="38"/>
      <c r="E838" s="54" t="s">
        <v>754</v>
      </c>
      <c r="F838" s="53">
        <v>20000</v>
      </c>
      <c r="G838" s="39" t="s">
        <v>469</v>
      </c>
    </row>
    <row r="839" spans="1:7" ht="23.25" customHeight="1">
      <c r="A839" s="37"/>
      <c r="B839" s="49" t="s">
        <v>1454</v>
      </c>
      <c r="C839" s="50"/>
      <c r="D839" s="38"/>
      <c r="E839" s="39"/>
      <c r="F839" s="40"/>
      <c r="G839" s="40"/>
    </row>
    <row r="840" spans="1:7" ht="23.25" customHeight="1">
      <c r="A840" s="37"/>
      <c r="B840" s="49" t="s">
        <v>1650</v>
      </c>
      <c r="C840" s="50"/>
      <c r="D840" s="38"/>
      <c r="E840" s="39"/>
      <c r="F840" s="40"/>
      <c r="G840" s="40"/>
    </row>
    <row r="841" spans="1:7" ht="23.25" customHeight="1">
      <c r="A841" s="49" t="s">
        <v>1455</v>
      </c>
      <c r="B841" s="37"/>
      <c r="C841" s="50"/>
      <c r="D841" s="38"/>
      <c r="E841" s="39"/>
      <c r="F841" s="40"/>
      <c r="G841" s="40"/>
    </row>
    <row r="842" spans="1:7" ht="23.25" customHeight="1">
      <c r="A842" s="37"/>
      <c r="B842" s="37"/>
      <c r="C842" s="46"/>
      <c r="D842" s="38"/>
      <c r="E842" s="54" t="s">
        <v>754</v>
      </c>
      <c r="F842" s="53">
        <v>10000</v>
      </c>
      <c r="G842" s="39" t="s">
        <v>469</v>
      </c>
    </row>
    <row r="843" spans="1:7" ht="23.25" customHeight="1">
      <c r="A843" s="37"/>
      <c r="B843" s="49" t="s">
        <v>1456</v>
      </c>
      <c r="C843" s="46"/>
      <c r="D843" s="38"/>
      <c r="E843" s="39"/>
      <c r="F843" s="40"/>
      <c r="G843" s="40"/>
    </row>
    <row r="844" spans="1:7" ht="23.25" customHeight="1">
      <c r="A844" s="37"/>
      <c r="B844" s="49" t="s">
        <v>1651</v>
      </c>
      <c r="C844" s="46"/>
      <c r="D844" s="38"/>
      <c r="E844" s="39"/>
      <c r="F844" s="40"/>
      <c r="G844" s="40"/>
    </row>
    <row r="845" spans="1:7" ht="23.25" customHeight="1">
      <c r="A845" s="37" t="s">
        <v>1656</v>
      </c>
      <c r="B845" s="37"/>
      <c r="C845" s="46"/>
      <c r="D845" s="38"/>
      <c r="E845" s="40"/>
      <c r="F845" s="53">
        <v>30000</v>
      </c>
      <c r="G845" s="39" t="s">
        <v>469</v>
      </c>
    </row>
    <row r="846" spans="1:7" ht="23.25" customHeight="1">
      <c r="A846" s="37"/>
      <c r="B846" s="37" t="s">
        <v>1457</v>
      </c>
      <c r="C846" s="46"/>
      <c r="D846" s="38"/>
      <c r="E846" s="39"/>
      <c r="F846" s="40"/>
      <c r="G846" s="40"/>
    </row>
    <row r="847" spans="1:7" ht="24.6" customHeight="1">
      <c r="A847" s="37"/>
      <c r="B847" s="37" t="s">
        <v>1435</v>
      </c>
      <c r="C847" s="46"/>
      <c r="D847" s="38"/>
      <c r="E847" s="39"/>
      <c r="F847" s="40"/>
      <c r="G847" s="40"/>
    </row>
    <row r="848" spans="1:7" ht="23.25" customHeight="1">
      <c r="A848" s="49" t="s">
        <v>1460</v>
      </c>
      <c r="B848" s="42"/>
      <c r="C848" s="46"/>
      <c r="D848" s="38"/>
      <c r="E848" s="39"/>
      <c r="F848" s="40"/>
      <c r="G848" s="40"/>
    </row>
    <row r="849" spans="1:7" ht="23.25" customHeight="1">
      <c r="A849" s="37"/>
      <c r="B849" s="37"/>
      <c r="C849" s="46"/>
      <c r="D849" s="38"/>
      <c r="E849" s="54" t="s">
        <v>754</v>
      </c>
      <c r="F849" s="53">
        <v>5000</v>
      </c>
      <c r="G849" s="39" t="s">
        <v>469</v>
      </c>
    </row>
    <row r="850" spans="1:7" ht="23.25" customHeight="1">
      <c r="A850" s="37"/>
      <c r="B850" s="49" t="s">
        <v>1461</v>
      </c>
      <c r="C850" s="46"/>
      <c r="D850" s="38"/>
      <c r="E850" s="39"/>
      <c r="F850" s="40"/>
      <c r="G850" s="40"/>
    </row>
    <row r="851" spans="1:7" ht="23.25" customHeight="1">
      <c r="A851" s="37"/>
      <c r="B851" s="49" t="s">
        <v>1462</v>
      </c>
      <c r="C851" s="46"/>
      <c r="D851" s="38"/>
      <c r="E851" s="39"/>
      <c r="F851" s="40"/>
      <c r="G851" s="40"/>
    </row>
    <row r="852" spans="1:7" ht="23.25" customHeight="1">
      <c r="A852" s="37"/>
      <c r="B852" s="49" t="s">
        <v>80</v>
      </c>
      <c r="C852" s="46"/>
      <c r="D852" s="38"/>
      <c r="E852" s="39"/>
      <c r="F852" s="40"/>
      <c r="G852" s="40"/>
    </row>
    <row r="853" spans="1:7" ht="23.25" customHeight="1">
      <c r="A853" s="37" t="s">
        <v>1463</v>
      </c>
      <c r="B853" s="42"/>
      <c r="C853" s="46"/>
      <c r="D853" s="38"/>
      <c r="E853" s="54" t="s">
        <v>754</v>
      </c>
      <c r="F853" s="53">
        <v>10000</v>
      </c>
      <c r="G853" s="39" t="s">
        <v>469</v>
      </c>
    </row>
    <row r="854" spans="1:7" ht="23.25" customHeight="1">
      <c r="A854" s="37"/>
      <c r="B854" s="49" t="s">
        <v>1464</v>
      </c>
      <c r="C854" s="46"/>
      <c r="D854" s="38"/>
      <c r="E854" s="39"/>
      <c r="F854" s="40"/>
      <c r="G854" s="40"/>
    </row>
    <row r="855" spans="1:7" ht="23.25" customHeight="1">
      <c r="A855" s="37"/>
      <c r="B855" s="37" t="s">
        <v>1465</v>
      </c>
      <c r="C855" s="46"/>
      <c r="D855" s="38"/>
      <c r="E855" s="39"/>
      <c r="F855" s="40"/>
      <c r="G855" s="40"/>
    </row>
    <row r="856" spans="1:7" ht="23.25" customHeight="1">
      <c r="A856" s="37"/>
      <c r="B856" s="49" t="s">
        <v>1436</v>
      </c>
      <c r="C856" s="46"/>
      <c r="D856" s="38"/>
      <c r="E856" s="39"/>
      <c r="F856" s="40"/>
      <c r="G856" s="40"/>
    </row>
    <row r="857" spans="1:7" ht="23.25" customHeight="1">
      <c r="A857" s="37"/>
      <c r="B857" s="49" t="s">
        <v>155</v>
      </c>
      <c r="C857" s="46"/>
      <c r="D857" s="38"/>
      <c r="E857" s="39"/>
      <c r="F857" s="40"/>
      <c r="G857" s="40"/>
    </row>
    <row r="858" spans="1:7" ht="26.25" customHeight="1">
      <c r="A858" s="49" t="s">
        <v>1657</v>
      </c>
      <c r="B858" s="45"/>
      <c r="C858" s="46"/>
      <c r="D858" s="38"/>
      <c r="E858" s="40"/>
      <c r="F858" s="53">
        <v>10000</v>
      </c>
      <c r="G858" s="39" t="s">
        <v>469</v>
      </c>
    </row>
    <row r="859" spans="1:7" ht="23.25" customHeight="1">
      <c r="A859" s="37"/>
      <c r="B859" s="49" t="s">
        <v>1272</v>
      </c>
      <c r="C859" s="46"/>
      <c r="D859" s="38"/>
      <c r="E859" s="39"/>
      <c r="F859" s="40"/>
      <c r="G859" s="40"/>
    </row>
    <row r="860" spans="1:7" ht="23.25" customHeight="1">
      <c r="A860" s="37"/>
      <c r="B860" s="49" t="s">
        <v>1735</v>
      </c>
      <c r="C860" s="46"/>
      <c r="D860" s="38"/>
      <c r="E860" s="39"/>
      <c r="F860" s="40"/>
      <c r="G860" s="40"/>
    </row>
    <row r="861" spans="1:7" ht="23.25" customHeight="1">
      <c r="A861" s="37"/>
      <c r="B861" s="49" t="s">
        <v>80</v>
      </c>
      <c r="C861" s="46"/>
      <c r="D861" s="38"/>
      <c r="E861" s="39"/>
      <c r="F861" s="40"/>
      <c r="G861" s="40"/>
    </row>
    <row r="862" spans="1:7" ht="23.25" customHeight="1">
      <c r="A862" s="49" t="s">
        <v>1466</v>
      </c>
      <c r="B862" s="37"/>
      <c r="C862" s="46"/>
      <c r="D862" s="38"/>
      <c r="E862" s="39"/>
      <c r="F862" s="40"/>
      <c r="G862" s="40"/>
    </row>
    <row r="863" spans="1:7" ht="23.25" customHeight="1">
      <c r="A863" s="37"/>
      <c r="B863" s="37" t="s">
        <v>1273</v>
      </c>
      <c r="C863" s="46"/>
      <c r="D863" s="38"/>
      <c r="E863" s="54" t="s">
        <v>754</v>
      </c>
      <c r="F863" s="53">
        <v>25000</v>
      </c>
      <c r="G863" s="39" t="s">
        <v>469</v>
      </c>
    </row>
    <row r="864" spans="1:7" ht="23.25" customHeight="1">
      <c r="A864" s="37"/>
      <c r="B864" s="49" t="s">
        <v>121</v>
      </c>
      <c r="C864" s="46"/>
      <c r="D864" s="38"/>
      <c r="E864" s="39"/>
      <c r="F864" s="40"/>
      <c r="G864" s="40"/>
    </row>
    <row r="865" spans="1:7" ht="23.25" customHeight="1">
      <c r="A865" s="37"/>
      <c r="B865" s="49" t="s">
        <v>122</v>
      </c>
      <c r="C865" s="46"/>
      <c r="D865" s="38"/>
      <c r="E865" s="39"/>
      <c r="F865" s="40"/>
      <c r="G865" s="40"/>
    </row>
    <row r="866" spans="1:7" ht="23.25" customHeight="1">
      <c r="A866" s="37"/>
      <c r="B866" s="49" t="s">
        <v>80</v>
      </c>
      <c r="C866" s="46"/>
      <c r="D866" s="38"/>
      <c r="E866" s="39"/>
      <c r="F866" s="40"/>
      <c r="G866" s="40"/>
    </row>
    <row r="867" spans="1:7" ht="23.25" customHeight="1">
      <c r="A867" s="64" t="s">
        <v>1658</v>
      </c>
      <c r="B867" s="42"/>
      <c r="C867" s="46"/>
      <c r="D867" s="38"/>
      <c r="E867" s="38"/>
      <c r="F867" s="53">
        <v>100000</v>
      </c>
      <c r="G867" s="39" t="s">
        <v>469</v>
      </c>
    </row>
    <row r="868" spans="1:7" ht="23.25" customHeight="1">
      <c r="A868" s="37"/>
      <c r="B868" s="49" t="s">
        <v>123</v>
      </c>
      <c r="C868" s="46"/>
      <c r="D868" s="38"/>
      <c r="E868" s="39"/>
      <c r="F868" s="40"/>
      <c r="G868" s="40"/>
    </row>
    <row r="869" spans="1:7" ht="23.25" customHeight="1">
      <c r="A869" s="37"/>
      <c r="B869" s="49" t="s">
        <v>1437</v>
      </c>
      <c r="C869" s="46"/>
      <c r="D869" s="38"/>
      <c r="E869" s="39"/>
      <c r="F869" s="40"/>
      <c r="G869" s="40"/>
    </row>
    <row r="870" spans="1:7" ht="23.25" customHeight="1">
      <c r="A870" s="37"/>
      <c r="B870" s="49" t="s">
        <v>155</v>
      </c>
      <c r="C870" s="46"/>
      <c r="D870" s="38"/>
      <c r="E870" s="39"/>
      <c r="F870" s="40"/>
      <c r="G870" s="40"/>
    </row>
    <row r="871" spans="1:7" ht="23.25" customHeight="1">
      <c r="A871" s="37" t="s">
        <v>1112</v>
      </c>
      <c r="B871" s="37"/>
      <c r="C871" s="46"/>
      <c r="D871" s="38"/>
      <c r="E871" s="39"/>
      <c r="F871" s="40"/>
      <c r="G871" s="40"/>
    </row>
    <row r="872" spans="1:7" ht="23.25" customHeight="1">
      <c r="A872" s="37"/>
      <c r="B872" s="37"/>
      <c r="C872" s="46"/>
      <c r="D872" s="38"/>
      <c r="E872" s="54" t="s">
        <v>754</v>
      </c>
      <c r="F872" s="53">
        <v>10000</v>
      </c>
      <c r="G872" s="39" t="s">
        <v>469</v>
      </c>
    </row>
    <row r="873" spans="1:7" ht="23.25" customHeight="1">
      <c r="A873" s="37"/>
      <c r="B873" s="49" t="s">
        <v>124</v>
      </c>
      <c r="C873" s="55"/>
      <c r="D873" s="38"/>
      <c r="E873" s="39"/>
      <c r="F873" s="40"/>
      <c r="G873" s="40"/>
    </row>
    <row r="874" spans="1:7" ht="23.25" customHeight="1">
      <c r="A874" s="37"/>
      <c r="B874" s="49" t="s">
        <v>125</v>
      </c>
      <c r="C874" s="37"/>
      <c r="D874" s="38"/>
      <c r="E874" s="39"/>
      <c r="F874" s="40"/>
      <c r="G874" s="40"/>
    </row>
    <row r="875" spans="1:7" ht="25.15" customHeight="1">
      <c r="A875" s="37"/>
      <c r="B875" s="49" t="s">
        <v>80</v>
      </c>
      <c r="C875" s="37"/>
      <c r="D875" s="38"/>
      <c r="E875" s="39"/>
      <c r="F875" s="40"/>
      <c r="G875" s="40"/>
    </row>
    <row r="876" spans="1:7" ht="23.25" customHeight="1">
      <c r="A876" s="37" t="s">
        <v>1659</v>
      </c>
      <c r="B876" s="49"/>
      <c r="C876" s="46"/>
      <c r="D876" s="38"/>
      <c r="E876" s="38"/>
      <c r="F876" s="53">
        <v>10000</v>
      </c>
      <c r="G876" s="39" t="s">
        <v>469</v>
      </c>
    </row>
    <row r="877" spans="1:7" ht="23.25" customHeight="1">
      <c r="A877" s="37"/>
      <c r="B877" s="49" t="s">
        <v>126</v>
      </c>
      <c r="C877" s="46"/>
      <c r="D877" s="38"/>
      <c r="E877" s="39"/>
      <c r="F877" s="40"/>
      <c r="G877" s="40"/>
    </row>
    <row r="878" spans="1:7" ht="23.25" customHeight="1">
      <c r="A878" s="37"/>
      <c r="B878" s="49" t="s">
        <v>127</v>
      </c>
      <c r="C878" s="46"/>
      <c r="D878" s="38"/>
      <c r="E878" s="39"/>
      <c r="F878" s="40"/>
      <c r="G878" s="40"/>
    </row>
    <row r="879" spans="1:7" ht="23.25" customHeight="1">
      <c r="A879" s="37"/>
      <c r="B879" s="49" t="s">
        <v>1440</v>
      </c>
      <c r="C879" s="46"/>
      <c r="D879" s="38"/>
      <c r="E879" s="39"/>
      <c r="F879" s="40"/>
      <c r="G879" s="40"/>
    </row>
    <row r="880" spans="1:7" ht="23.25" customHeight="1">
      <c r="A880" s="37" t="s">
        <v>1113</v>
      </c>
      <c r="B880" s="49"/>
      <c r="C880" s="46"/>
      <c r="D880" s="38"/>
      <c r="E880" s="40"/>
      <c r="F880" s="47"/>
      <c r="G880" s="44"/>
    </row>
    <row r="881" spans="1:7" ht="23.25" customHeight="1">
      <c r="A881" s="45"/>
      <c r="B881" s="49"/>
      <c r="C881" s="46"/>
      <c r="D881" s="38"/>
      <c r="E881" s="54" t="s">
        <v>754</v>
      </c>
      <c r="F881" s="53">
        <v>30000</v>
      </c>
      <c r="G881" s="39" t="s">
        <v>469</v>
      </c>
    </row>
    <row r="882" spans="1:7" ht="23.25" customHeight="1">
      <c r="A882" s="37"/>
      <c r="B882" s="49" t="s">
        <v>1725</v>
      </c>
      <c r="C882" s="46"/>
      <c r="D882" s="38"/>
      <c r="E882" s="39"/>
      <c r="F882" s="40"/>
      <c r="G882" s="40"/>
    </row>
    <row r="883" spans="1:7" ht="23.25" customHeight="1">
      <c r="A883" s="37"/>
      <c r="B883" s="49" t="s">
        <v>1726</v>
      </c>
      <c r="C883" s="46"/>
      <c r="D883" s="38"/>
      <c r="E883" s="39"/>
      <c r="F883" s="40"/>
      <c r="G883" s="40"/>
    </row>
    <row r="884" spans="1:7" ht="23.25" customHeight="1">
      <c r="A884" s="37"/>
      <c r="B884" s="49" t="s">
        <v>1438</v>
      </c>
      <c r="C884" s="46"/>
      <c r="D884" s="38"/>
      <c r="E884" s="39"/>
      <c r="F884" s="40"/>
      <c r="G884" s="40"/>
    </row>
    <row r="885" spans="1:7" ht="23.25" customHeight="1">
      <c r="A885" s="37"/>
      <c r="B885" s="49" t="s">
        <v>1439</v>
      </c>
      <c r="C885" s="46"/>
      <c r="D885" s="38"/>
      <c r="E885" s="39"/>
      <c r="F885" s="40"/>
      <c r="G885" s="40"/>
    </row>
    <row r="886" spans="1:7" ht="23.25" customHeight="1">
      <c r="A886" s="45" t="s">
        <v>1192</v>
      </c>
      <c r="B886" s="49"/>
      <c r="C886" s="46"/>
      <c r="D886" s="38"/>
      <c r="E886" s="70" t="s">
        <v>470</v>
      </c>
      <c r="F886" s="47">
        <f>SUM(F887)</f>
        <v>10800</v>
      </c>
      <c r="G886" s="44" t="s">
        <v>469</v>
      </c>
    </row>
    <row r="887" spans="1:7" ht="23.25" customHeight="1">
      <c r="A887" s="45" t="s">
        <v>1727</v>
      </c>
      <c r="B887" s="49"/>
      <c r="C887" s="46"/>
      <c r="D887" s="38"/>
      <c r="E887" s="70" t="s">
        <v>470</v>
      </c>
      <c r="F887" s="47">
        <f>SUM(F890)</f>
        <v>10800</v>
      </c>
      <c r="G887" s="44" t="s">
        <v>469</v>
      </c>
    </row>
    <row r="888" spans="1:7" ht="23.25" customHeight="1">
      <c r="A888" s="37" t="s">
        <v>1728</v>
      </c>
      <c r="B888" s="49"/>
      <c r="C888" s="46"/>
      <c r="D888" s="38"/>
      <c r="E888" s="54" t="s">
        <v>470</v>
      </c>
      <c r="F888" s="53">
        <f>SUM(F890)</f>
        <v>10800</v>
      </c>
      <c r="G888" s="39" t="s">
        <v>469</v>
      </c>
    </row>
    <row r="889" spans="1:7" ht="25.5" customHeight="1">
      <c r="A889" s="269" t="s">
        <v>1729</v>
      </c>
      <c r="B889" s="62"/>
      <c r="C889" s="46"/>
      <c r="D889" s="38"/>
      <c r="E889" s="40"/>
      <c r="F889" s="1"/>
      <c r="G889" s="1"/>
    </row>
    <row r="890" spans="1:7" ht="25.5" customHeight="1">
      <c r="A890" s="269"/>
      <c r="B890" s="62"/>
      <c r="C890" s="46"/>
      <c r="D890" s="38"/>
      <c r="E890" s="54" t="s">
        <v>754</v>
      </c>
      <c r="F890" s="53">
        <v>10800</v>
      </c>
      <c r="G890" s="39" t="s">
        <v>469</v>
      </c>
    </row>
    <row r="891" spans="1:7" ht="23.25" customHeight="1">
      <c r="A891" s="37"/>
      <c r="B891" s="37" t="s">
        <v>1730</v>
      </c>
      <c r="C891" s="46"/>
      <c r="D891" s="38"/>
      <c r="E891" s="39"/>
      <c r="F891" s="40"/>
      <c r="G891" s="40"/>
    </row>
    <row r="892" spans="1:7" ht="23.25" customHeight="1">
      <c r="A892" s="37"/>
      <c r="B892" s="37" t="s">
        <v>1731</v>
      </c>
      <c r="C892" s="46"/>
      <c r="D892" s="38"/>
      <c r="E892" s="39"/>
      <c r="F892" s="40"/>
      <c r="G892" s="40"/>
    </row>
    <row r="893" spans="1:7" ht="23.25" customHeight="1">
      <c r="A893" s="37"/>
      <c r="B893" s="37" t="s">
        <v>1732</v>
      </c>
      <c r="C893" s="46"/>
      <c r="D893" s="38"/>
      <c r="E893" s="39"/>
      <c r="F893" s="40"/>
      <c r="G893" s="40"/>
    </row>
    <row r="894" spans="1:7" ht="23.25" customHeight="1">
      <c r="A894" s="37"/>
      <c r="B894" s="37" t="s">
        <v>1665</v>
      </c>
      <c r="C894" s="46"/>
      <c r="D894" s="38"/>
      <c r="E894" s="39"/>
      <c r="F894" s="40"/>
      <c r="G894" s="40"/>
    </row>
    <row r="895" spans="1:7" ht="21" customHeight="1">
      <c r="A895" s="37"/>
      <c r="B895" s="37" t="s">
        <v>1664</v>
      </c>
      <c r="C895" s="46"/>
      <c r="D895" s="38"/>
      <c r="E895" s="39"/>
      <c r="F895" s="40"/>
      <c r="G895" s="40"/>
    </row>
    <row r="896" spans="1:7" ht="21" customHeight="1">
      <c r="A896" s="45" t="s">
        <v>1183</v>
      </c>
      <c r="B896" s="49"/>
      <c r="C896" s="46"/>
      <c r="D896" s="38"/>
      <c r="E896" s="70" t="s">
        <v>470</v>
      </c>
      <c r="F896" s="47">
        <f>SUM(F897)</f>
        <v>185000</v>
      </c>
      <c r="G896" s="44" t="s">
        <v>469</v>
      </c>
    </row>
    <row r="897" spans="1:7" ht="21" customHeight="1">
      <c r="A897" s="45" t="s">
        <v>1760</v>
      </c>
      <c r="B897" s="49"/>
      <c r="C897" s="46"/>
      <c r="D897" s="38"/>
      <c r="E897" s="70" t="s">
        <v>470</v>
      </c>
      <c r="F897" s="47">
        <f>SUM(F899)</f>
        <v>185000</v>
      </c>
      <c r="G897" s="44" t="s">
        <v>469</v>
      </c>
    </row>
    <row r="898" spans="1:7" ht="21" customHeight="1">
      <c r="A898" s="37" t="s">
        <v>1761</v>
      </c>
      <c r="B898" s="49"/>
      <c r="C898" s="46"/>
      <c r="D898" s="38"/>
      <c r="E898" s="117" t="s">
        <v>470</v>
      </c>
      <c r="F898" s="110">
        <f>SUM(F899)</f>
        <v>185000</v>
      </c>
      <c r="G898" s="38" t="s">
        <v>469</v>
      </c>
    </row>
    <row r="899" spans="1:7" ht="21" customHeight="1">
      <c r="A899" s="37"/>
      <c r="B899" s="37" t="s">
        <v>1762</v>
      </c>
      <c r="C899" s="46"/>
      <c r="D899" s="38"/>
      <c r="E899" s="117" t="s">
        <v>754</v>
      </c>
      <c r="F899" s="110">
        <v>185000</v>
      </c>
      <c r="G899" s="38" t="s">
        <v>469</v>
      </c>
    </row>
    <row r="900" spans="1:7" ht="21" customHeight="1">
      <c r="A900" s="37"/>
      <c r="B900" s="37" t="s">
        <v>1763</v>
      </c>
      <c r="C900" s="46"/>
      <c r="D900" s="38"/>
      <c r="E900" s="39"/>
      <c r="F900" s="40"/>
      <c r="G900" s="40"/>
    </row>
    <row r="901" spans="1:7" ht="21" customHeight="1">
      <c r="A901" s="37"/>
      <c r="B901" s="37" t="s">
        <v>1764</v>
      </c>
      <c r="C901" s="46"/>
      <c r="D901" s="38"/>
      <c r="E901" s="39"/>
      <c r="F901" s="40"/>
      <c r="G901" s="40"/>
    </row>
    <row r="902" spans="1:7" ht="21" customHeight="1">
      <c r="A902" s="37"/>
      <c r="B902" s="37" t="s">
        <v>1765</v>
      </c>
      <c r="C902" s="46"/>
      <c r="D902" s="38"/>
      <c r="E902" s="39"/>
      <c r="F902" s="40"/>
      <c r="G902" s="40"/>
    </row>
    <row r="903" spans="1:7" ht="21" customHeight="1">
      <c r="A903" s="37"/>
      <c r="B903" s="49" t="s">
        <v>692</v>
      </c>
      <c r="C903" s="46"/>
      <c r="D903" s="38"/>
      <c r="E903" s="39"/>
      <c r="F903" s="40"/>
      <c r="G903" s="40"/>
    </row>
    <row r="904" spans="1:7" ht="15" customHeight="1">
      <c r="D904" s="1"/>
      <c r="E904" s="1"/>
      <c r="F904" s="1"/>
      <c r="G904" s="1"/>
    </row>
    <row r="905" spans="1:7" ht="21" customHeight="1">
      <c r="A905" s="384" t="s">
        <v>1400</v>
      </c>
      <c r="B905" s="384"/>
      <c r="C905" s="384"/>
      <c r="D905" s="384"/>
      <c r="E905" s="384"/>
      <c r="F905" s="384"/>
      <c r="G905" s="384"/>
    </row>
    <row r="906" spans="1:7" ht="15.75" customHeight="1">
      <c r="A906" s="37"/>
      <c r="B906" s="37"/>
      <c r="C906" s="55"/>
      <c r="D906" s="38"/>
      <c r="E906" s="39"/>
      <c r="F906" s="38"/>
      <c r="G906" s="38"/>
    </row>
    <row r="907" spans="1:7" ht="21" customHeight="1">
      <c r="A907" s="45" t="s">
        <v>691</v>
      </c>
      <c r="B907" s="37"/>
      <c r="C907" s="40"/>
      <c r="D907" s="43"/>
      <c r="E907" s="71" t="s">
        <v>470</v>
      </c>
      <c r="F907" s="121">
        <f>SUM(F908,F960)</f>
        <v>656000</v>
      </c>
      <c r="G907" s="40" t="s">
        <v>469</v>
      </c>
    </row>
    <row r="908" spans="1:7" ht="21" customHeight="1">
      <c r="A908" s="45" t="s">
        <v>956</v>
      </c>
      <c r="B908" s="37"/>
      <c r="C908" s="40"/>
      <c r="D908" s="43"/>
      <c r="E908" s="71" t="s">
        <v>470</v>
      </c>
      <c r="F908" s="121">
        <f>SUM(F909)</f>
        <v>505000</v>
      </c>
      <c r="G908" s="40" t="s">
        <v>469</v>
      </c>
    </row>
    <row r="909" spans="1:7" ht="21" customHeight="1">
      <c r="A909" s="45" t="s">
        <v>159</v>
      </c>
      <c r="B909" s="37"/>
      <c r="C909" s="40"/>
      <c r="D909" s="43"/>
      <c r="E909" s="71" t="s">
        <v>470</v>
      </c>
      <c r="F909" s="121">
        <f>SUM(F910)</f>
        <v>505000</v>
      </c>
      <c r="G909" s="40" t="s">
        <v>469</v>
      </c>
    </row>
    <row r="910" spans="1:7" ht="21" customHeight="1">
      <c r="A910" s="45" t="s">
        <v>1236</v>
      </c>
      <c r="B910" s="37"/>
      <c r="C910" s="46"/>
      <c r="D910" s="38"/>
      <c r="E910" s="70" t="s">
        <v>470</v>
      </c>
      <c r="F910" s="61">
        <f>SUM(F913,F916,F920,F924,F928,F933,F937,F941,F945,F950,F953,F956)</f>
        <v>505000</v>
      </c>
      <c r="G910" s="40" t="s">
        <v>469</v>
      </c>
    </row>
    <row r="911" spans="1:7" ht="21" customHeight="1">
      <c r="A911" s="49" t="s">
        <v>515</v>
      </c>
      <c r="B911" s="45"/>
      <c r="C911" s="45"/>
      <c r="D911" s="40"/>
      <c r="E911" s="44"/>
      <c r="F911" s="40"/>
      <c r="G911" s="38"/>
    </row>
    <row r="912" spans="1:7" ht="21" customHeight="1">
      <c r="A912" s="49"/>
      <c r="B912" s="45"/>
      <c r="C912" s="45"/>
      <c r="D912" s="40"/>
      <c r="E912" s="54" t="s">
        <v>470</v>
      </c>
      <c r="F912" s="53">
        <f>SUM(F913,F916,F920,F924,F928,F933,F937,F941,F945,F950,F953,F956)</f>
        <v>505000</v>
      </c>
      <c r="G912" s="38" t="s">
        <v>469</v>
      </c>
    </row>
    <row r="913" spans="1:7" ht="21" customHeight="1">
      <c r="B913" s="37" t="s">
        <v>537</v>
      </c>
      <c r="C913" s="55"/>
      <c r="D913" s="38"/>
      <c r="E913" s="54" t="s">
        <v>754</v>
      </c>
      <c r="F913" s="53">
        <v>70000</v>
      </c>
      <c r="G913" s="38" t="s">
        <v>469</v>
      </c>
    </row>
    <row r="914" spans="1:7" ht="21" customHeight="1">
      <c r="A914" s="37"/>
      <c r="B914" s="37" t="s">
        <v>1399</v>
      </c>
      <c r="C914" s="37"/>
      <c r="D914" s="38"/>
      <c r="E914" s="39"/>
      <c r="F914" s="38"/>
      <c r="G914" s="38"/>
    </row>
    <row r="915" spans="1:7" ht="21" customHeight="1">
      <c r="A915" s="37"/>
      <c r="B915" s="37" t="s">
        <v>1401</v>
      </c>
      <c r="C915" s="37"/>
      <c r="D915" s="38"/>
      <c r="E915" s="39"/>
      <c r="F915" s="38"/>
      <c r="G915" s="38"/>
    </row>
    <row r="916" spans="1:7" ht="21" customHeight="1">
      <c r="A916" s="45"/>
      <c r="B916" s="37" t="s">
        <v>538</v>
      </c>
      <c r="C916" s="120"/>
      <c r="D916" s="40"/>
      <c r="E916" s="54" t="s">
        <v>754</v>
      </c>
      <c r="F916" s="277">
        <v>20000</v>
      </c>
      <c r="G916" s="38" t="s">
        <v>469</v>
      </c>
    </row>
    <row r="917" spans="1:7" ht="21" customHeight="1">
      <c r="A917" s="37"/>
      <c r="B917" s="37" t="s">
        <v>370</v>
      </c>
      <c r="C917" s="55"/>
      <c r="D917" s="38"/>
      <c r="E917" s="39"/>
      <c r="F917" s="38"/>
      <c r="G917" s="38"/>
    </row>
    <row r="918" spans="1:7" ht="21" customHeight="1">
      <c r="A918" s="37"/>
      <c r="B918" s="37" t="s">
        <v>371</v>
      </c>
      <c r="C918" s="55"/>
      <c r="D918" s="38"/>
      <c r="E918" s="39"/>
      <c r="F918" s="38"/>
      <c r="G918" s="38"/>
    </row>
    <row r="919" spans="1:7" ht="21" customHeight="1">
      <c r="A919" s="37"/>
      <c r="B919" s="37" t="s">
        <v>372</v>
      </c>
      <c r="C919" s="55"/>
      <c r="D919" s="38"/>
      <c r="E919" s="39"/>
      <c r="F919" s="38"/>
      <c r="G919" s="38"/>
    </row>
    <row r="920" spans="1:7" ht="21" customHeight="1">
      <c r="A920" s="37"/>
      <c r="B920" s="37" t="s">
        <v>369</v>
      </c>
      <c r="C920" s="55"/>
      <c r="D920" s="38"/>
      <c r="E920" s="54" t="s">
        <v>754</v>
      </c>
      <c r="F920" s="277">
        <v>55000</v>
      </c>
      <c r="G920" s="38" t="s">
        <v>469</v>
      </c>
    </row>
    <row r="921" spans="1:7" ht="21" customHeight="1">
      <c r="A921" s="37"/>
      <c r="B921" s="37" t="s">
        <v>540</v>
      </c>
      <c r="C921" s="37"/>
      <c r="D921" s="38"/>
      <c r="E921" s="39"/>
      <c r="F921" s="38"/>
      <c r="G921" s="38"/>
    </row>
    <row r="922" spans="1:7" ht="21" customHeight="1">
      <c r="A922" s="37"/>
      <c r="B922" s="37" t="s">
        <v>373</v>
      </c>
      <c r="C922" s="37"/>
      <c r="D922" s="38"/>
      <c r="E922" s="39"/>
      <c r="F922" s="38"/>
      <c r="G922" s="38"/>
    </row>
    <row r="923" spans="1:7" ht="21" customHeight="1">
      <c r="A923" s="37"/>
      <c r="B923" s="37" t="s">
        <v>1439</v>
      </c>
      <c r="C923" s="37"/>
      <c r="D923" s="38"/>
      <c r="E923" s="39"/>
      <c r="F923" s="38"/>
      <c r="G923" s="38"/>
    </row>
    <row r="924" spans="1:7" ht="21" customHeight="1">
      <c r="A924" s="37"/>
      <c r="B924" s="37" t="s">
        <v>374</v>
      </c>
      <c r="C924" s="37"/>
      <c r="D924" s="38"/>
      <c r="E924" s="54" t="s">
        <v>754</v>
      </c>
      <c r="F924" s="53">
        <v>20000</v>
      </c>
      <c r="G924" s="38" t="s">
        <v>469</v>
      </c>
    </row>
    <row r="925" spans="1:7" ht="21" customHeight="1">
      <c r="A925" s="37"/>
      <c r="B925" s="37" t="s">
        <v>757</v>
      </c>
      <c r="C925" s="55"/>
      <c r="D925" s="38"/>
      <c r="E925" s="39"/>
      <c r="F925" s="38"/>
      <c r="G925" s="38"/>
    </row>
    <row r="926" spans="1:7" ht="21" customHeight="1">
      <c r="A926" s="37"/>
      <c r="B926" s="37" t="s">
        <v>375</v>
      </c>
      <c r="C926" s="116"/>
      <c r="D926" s="116"/>
      <c r="E926" s="37"/>
      <c r="F926" s="38"/>
      <c r="G926" s="38"/>
    </row>
    <row r="927" spans="1:7" ht="21" customHeight="1">
      <c r="A927" s="37"/>
      <c r="B927" s="37" t="s">
        <v>1105</v>
      </c>
      <c r="C927" s="37"/>
      <c r="D927" s="38"/>
      <c r="E927" s="39"/>
      <c r="F927" s="38"/>
      <c r="G927" s="38"/>
    </row>
    <row r="928" spans="1:7" ht="21" customHeight="1">
      <c r="B928" s="37" t="s">
        <v>1584</v>
      </c>
      <c r="C928" s="37"/>
      <c r="D928" s="38"/>
      <c r="E928" s="54" t="s">
        <v>754</v>
      </c>
      <c r="F928" s="53">
        <v>60000</v>
      </c>
      <c r="G928" s="38" t="s">
        <v>469</v>
      </c>
    </row>
    <row r="929" spans="1:7" ht="21" customHeight="1">
      <c r="A929" s="37"/>
      <c r="B929" s="37" t="s">
        <v>190</v>
      </c>
      <c r="C929" s="37"/>
      <c r="D929" s="38"/>
      <c r="E929" s="39"/>
      <c r="F929" s="38"/>
      <c r="G929" s="38"/>
    </row>
    <row r="930" spans="1:7" ht="21" customHeight="1">
      <c r="A930" s="37"/>
      <c r="B930" s="37" t="s">
        <v>191</v>
      </c>
      <c r="C930" s="37"/>
      <c r="D930" s="38"/>
      <c r="E930" s="39"/>
      <c r="F930" s="38"/>
      <c r="G930" s="38"/>
    </row>
    <row r="931" spans="1:7" ht="21" customHeight="1">
      <c r="A931" s="37"/>
      <c r="B931" s="37" t="s">
        <v>192</v>
      </c>
      <c r="C931" s="37"/>
      <c r="D931" s="38"/>
      <c r="E931" s="39"/>
      <c r="F931" s="38"/>
      <c r="G931" s="38"/>
    </row>
    <row r="932" spans="1:7" ht="21" customHeight="1">
      <c r="A932" s="37"/>
      <c r="B932" s="37" t="s">
        <v>418</v>
      </c>
      <c r="C932" s="37"/>
      <c r="D932" s="38"/>
      <c r="E932" s="39"/>
      <c r="F932" s="38"/>
      <c r="G932" s="38"/>
    </row>
    <row r="933" spans="1:7" ht="21" customHeight="1">
      <c r="B933" s="37" t="s">
        <v>1585</v>
      </c>
      <c r="C933" s="37"/>
      <c r="D933" s="38"/>
      <c r="E933" s="54" t="s">
        <v>754</v>
      </c>
      <c r="F933" s="53">
        <v>30000</v>
      </c>
      <c r="G933" s="38" t="s">
        <v>469</v>
      </c>
    </row>
    <row r="934" spans="1:7" ht="21" customHeight="1">
      <c r="A934" s="37"/>
      <c r="B934" s="37" t="s">
        <v>1586</v>
      </c>
      <c r="C934" s="37"/>
      <c r="D934" s="38"/>
      <c r="E934" s="39"/>
      <c r="F934" s="38"/>
      <c r="G934" s="38"/>
    </row>
    <row r="935" spans="1:7" ht="21" customHeight="1">
      <c r="A935" s="37"/>
      <c r="B935" s="37" t="s">
        <v>755</v>
      </c>
      <c r="C935" s="37"/>
      <c r="D935" s="38"/>
      <c r="E935" s="39"/>
      <c r="F935" s="38"/>
      <c r="G935" s="38"/>
    </row>
    <row r="936" spans="1:7" ht="21" customHeight="1">
      <c r="A936" s="37"/>
      <c r="B936" s="37" t="s">
        <v>366</v>
      </c>
      <c r="C936" s="37"/>
      <c r="D936" s="38"/>
      <c r="E936" s="39"/>
      <c r="F936" s="38"/>
      <c r="G936" s="38"/>
    </row>
    <row r="937" spans="1:7" ht="21" customHeight="1">
      <c r="B937" s="37" t="s">
        <v>1587</v>
      </c>
      <c r="C937" s="45"/>
      <c r="D937" s="40"/>
      <c r="E937" s="54" t="s">
        <v>754</v>
      </c>
      <c r="F937" s="53">
        <v>10000</v>
      </c>
      <c r="G937" s="38" t="s">
        <v>469</v>
      </c>
    </row>
    <row r="938" spans="1:7" ht="21" customHeight="1">
      <c r="A938" s="37"/>
      <c r="B938" s="37" t="s">
        <v>1588</v>
      </c>
      <c r="C938" s="37"/>
      <c r="D938" s="38"/>
      <c r="E938" s="39"/>
      <c r="F938" s="38"/>
      <c r="G938" s="118"/>
    </row>
    <row r="939" spans="1:7" ht="21" customHeight="1">
      <c r="A939" s="37"/>
      <c r="B939" s="37" t="s">
        <v>1589</v>
      </c>
      <c r="C939" s="119"/>
      <c r="D939" s="38"/>
      <c r="E939" s="119"/>
      <c r="F939" s="37"/>
      <c r="G939" s="118"/>
    </row>
    <row r="940" spans="1:7" ht="21" customHeight="1">
      <c r="A940" s="37"/>
      <c r="B940" s="37" t="s">
        <v>1439</v>
      </c>
      <c r="C940" s="119"/>
      <c r="D940" s="38"/>
      <c r="E940" s="119"/>
      <c r="F940" s="37"/>
      <c r="G940" s="118"/>
    </row>
    <row r="941" spans="1:7" ht="21" customHeight="1">
      <c r="B941" s="37" t="s">
        <v>1590</v>
      </c>
      <c r="C941" s="37"/>
      <c r="D941" s="38"/>
      <c r="E941" s="54" t="s">
        <v>754</v>
      </c>
      <c r="F941" s="53">
        <v>95000</v>
      </c>
      <c r="G941" s="38" t="s">
        <v>469</v>
      </c>
    </row>
    <row r="942" spans="1:7" ht="21" customHeight="1">
      <c r="A942" s="37"/>
      <c r="B942" s="37" t="s">
        <v>1591</v>
      </c>
      <c r="C942" s="37"/>
      <c r="D942" s="38"/>
      <c r="E942" s="39"/>
      <c r="F942" s="38"/>
      <c r="G942" s="38"/>
    </row>
    <row r="943" spans="1:7" ht="21" customHeight="1">
      <c r="A943" s="37"/>
      <c r="B943" s="37" t="s">
        <v>1205</v>
      </c>
      <c r="C943" s="116"/>
      <c r="D943" s="38"/>
      <c r="E943" s="116"/>
      <c r="F943" s="37"/>
      <c r="G943" s="38"/>
    </row>
    <row r="944" spans="1:7" ht="21" customHeight="1">
      <c r="A944" s="37"/>
      <c r="B944" s="37" t="s">
        <v>1206</v>
      </c>
      <c r="C944" s="116"/>
      <c r="D944" s="38"/>
      <c r="E944" s="116"/>
      <c r="F944" s="37"/>
      <c r="G944" s="38"/>
    </row>
    <row r="945" spans="1:7" ht="21" customHeight="1">
      <c r="B945" s="37" t="s">
        <v>1592</v>
      </c>
      <c r="C945" s="37"/>
      <c r="D945" s="38"/>
      <c r="E945" s="54" t="s">
        <v>754</v>
      </c>
      <c r="F945" s="53">
        <v>65000</v>
      </c>
      <c r="G945" s="38" t="s">
        <v>469</v>
      </c>
    </row>
    <row r="946" spans="1:7" ht="21" customHeight="1">
      <c r="A946" s="37"/>
      <c r="B946" s="37" t="s">
        <v>292</v>
      </c>
      <c r="C946" s="37"/>
      <c r="D946" s="38"/>
      <c r="E946" s="39"/>
      <c r="F946" s="38"/>
      <c r="G946" s="38"/>
    </row>
    <row r="947" spans="1:7" ht="21" customHeight="1">
      <c r="A947" s="37"/>
      <c r="B947" s="37" t="s">
        <v>541</v>
      </c>
      <c r="C947" s="37"/>
      <c r="D947" s="38"/>
      <c r="E947" s="39"/>
      <c r="F947" s="38"/>
      <c r="G947" s="38"/>
    </row>
    <row r="948" spans="1:7" ht="24" customHeight="1">
      <c r="A948" s="37"/>
      <c r="B948" s="37" t="s">
        <v>293</v>
      </c>
      <c r="C948" s="37"/>
      <c r="D948" s="38"/>
      <c r="E948" s="39"/>
      <c r="F948" s="38"/>
      <c r="G948" s="38"/>
    </row>
    <row r="949" spans="1:7" ht="24" customHeight="1">
      <c r="A949" s="37" t="s">
        <v>27</v>
      </c>
      <c r="B949" s="37"/>
      <c r="C949" s="46"/>
      <c r="D949" s="38"/>
      <c r="E949" s="40"/>
      <c r="F949" s="1"/>
      <c r="G949" s="1"/>
    </row>
    <row r="950" spans="1:7" ht="24" customHeight="1">
      <c r="A950" s="37"/>
      <c r="B950" s="37"/>
      <c r="C950" s="46"/>
      <c r="D950" s="38"/>
      <c r="E950" s="54" t="s">
        <v>754</v>
      </c>
      <c r="F950" s="53">
        <v>30000</v>
      </c>
      <c r="G950" s="39" t="s">
        <v>469</v>
      </c>
    </row>
    <row r="951" spans="1:7" ht="24" customHeight="1">
      <c r="A951" s="37"/>
      <c r="B951" s="49" t="s">
        <v>138</v>
      </c>
      <c r="C951" s="46"/>
      <c r="D951" s="38"/>
      <c r="E951" s="39"/>
      <c r="F951" s="40"/>
      <c r="G951" s="1"/>
    </row>
    <row r="952" spans="1:7" ht="24" customHeight="1">
      <c r="A952" s="37"/>
      <c r="B952" s="49" t="s">
        <v>1103</v>
      </c>
      <c r="C952" s="46"/>
      <c r="D952" s="38"/>
      <c r="E952" s="39"/>
      <c r="F952" s="40"/>
      <c r="G952" s="1"/>
    </row>
    <row r="953" spans="1:7" ht="24" customHeight="1">
      <c r="A953" s="37" t="s">
        <v>28</v>
      </c>
      <c r="B953" s="37"/>
      <c r="C953" s="46"/>
      <c r="D953" s="38"/>
      <c r="E953" s="54" t="s">
        <v>754</v>
      </c>
      <c r="F953" s="53">
        <v>30000</v>
      </c>
      <c r="G953" s="39" t="s">
        <v>469</v>
      </c>
    </row>
    <row r="954" spans="1:7" ht="24" customHeight="1">
      <c r="A954" s="37"/>
      <c r="B954" s="49" t="s">
        <v>1104</v>
      </c>
      <c r="C954" s="46"/>
      <c r="D954" s="38"/>
      <c r="E954" s="39"/>
      <c r="F954" s="40"/>
      <c r="G954" s="1"/>
    </row>
    <row r="955" spans="1:7" ht="24" customHeight="1">
      <c r="A955" s="37"/>
      <c r="B955" s="49" t="s">
        <v>1105</v>
      </c>
      <c r="C955" s="46"/>
      <c r="D955" s="38"/>
      <c r="E955" s="39"/>
      <c r="F955" s="40"/>
      <c r="G955" s="1"/>
    </row>
    <row r="956" spans="1:7" ht="24" customHeight="1">
      <c r="A956" s="62" t="s">
        <v>182</v>
      </c>
      <c r="C956" s="311"/>
      <c r="D956" s="59"/>
      <c r="E956" s="312" t="s">
        <v>754</v>
      </c>
      <c r="F956" s="270">
        <v>20000</v>
      </c>
      <c r="G956" s="59" t="s">
        <v>469</v>
      </c>
    </row>
    <row r="957" spans="1:7" ht="24" customHeight="1">
      <c r="A957" s="37"/>
      <c r="B957" s="37" t="s">
        <v>183</v>
      </c>
      <c r="C957" s="55"/>
      <c r="D957" s="38"/>
      <c r="E957" s="39"/>
      <c r="F957" s="38"/>
      <c r="G957" s="38"/>
    </row>
    <row r="958" spans="1:7" ht="24" customHeight="1">
      <c r="A958" s="37"/>
      <c r="B958" s="37" t="s">
        <v>184</v>
      </c>
      <c r="C958" s="55"/>
      <c r="D958" s="38"/>
      <c r="E958" s="39"/>
      <c r="F958" s="38"/>
      <c r="G958" s="38"/>
    </row>
    <row r="959" spans="1:7" ht="24" customHeight="1">
      <c r="A959" s="37"/>
      <c r="B959" s="37" t="s">
        <v>372</v>
      </c>
      <c r="C959" s="55"/>
      <c r="D959" s="38"/>
      <c r="E959" s="39"/>
      <c r="F959" s="38"/>
      <c r="G959" s="38"/>
    </row>
    <row r="960" spans="1:7" ht="24" customHeight="1">
      <c r="A960" s="45" t="s">
        <v>296</v>
      </c>
      <c r="B960" s="37"/>
      <c r="C960" s="37"/>
      <c r="D960" s="38"/>
      <c r="E960" s="70" t="s">
        <v>470</v>
      </c>
      <c r="F960" s="47">
        <f>SUM(F961)</f>
        <v>151000</v>
      </c>
      <c r="G960" s="115" t="s">
        <v>469</v>
      </c>
    </row>
    <row r="961" spans="1:7" ht="21" customHeight="1">
      <c r="A961" s="45" t="s">
        <v>294</v>
      </c>
      <c r="B961" s="37"/>
      <c r="C961" s="55"/>
      <c r="D961" s="38"/>
      <c r="E961" s="70" t="s">
        <v>470</v>
      </c>
      <c r="F961" s="47">
        <f>SUM(F963,F968,F973,F976,F980,F984,F988,F991)</f>
        <v>151000</v>
      </c>
      <c r="G961" s="115" t="s">
        <v>469</v>
      </c>
    </row>
    <row r="962" spans="1:7" ht="21" customHeight="1">
      <c r="A962" s="37" t="s">
        <v>423</v>
      </c>
      <c r="B962" s="37"/>
      <c r="C962" s="55"/>
      <c r="D962" s="38"/>
      <c r="E962" s="117" t="s">
        <v>470</v>
      </c>
      <c r="F962" s="53">
        <f>SUM(F963,F968)</f>
        <v>25000</v>
      </c>
      <c r="G962" s="38" t="s">
        <v>469</v>
      </c>
    </row>
    <row r="963" spans="1:7" ht="21" customHeight="1">
      <c r="B963" s="37" t="s">
        <v>297</v>
      </c>
      <c r="C963" s="55"/>
      <c r="D963" s="38"/>
      <c r="E963" s="117" t="s">
        <v>754</v>
      </c>
      <c r="F963" s="53">
        <v>10000</v>
      </c>
      <c r="G963" s="38" t="s">
        <v>469</v>
      </c>
    </row>
    <row r="964" spans="1:7" ht="21" customHeight="1">
      <c r="A964" s="37"/>
      <c r="B964" s="49" t="s">
        <v>298</v>
      </c>
      <c r="C964" s="55"/>
      <c r="D964" s="38"/>
      <c r="E964" s="39"/>
      <c r="F964" s="38"/>
      <c r="G964" s="38"/>
    </row>
    <row r="965" spans="1:7" ht="21" customHeight="1">
      <c r="A965" s="37"/>
      <c r="B965" s="49" t="s">
        <v>71</v>
      </c>
      <c r="C965" s="55"/>
      <c r="D965" s="38"/>
      <c r="E965" s="39"/>
      <c r="F965" s="38"/>
      <c r="G965" s="38"/>
    </row>
    <row r="966" spans="1:7" ht="21" customHeight="1">
      <c r="A966" s="37"/>
      <c r="B966" s="49" t="s">
        <v>299</v>
      </c>
      <c r="C966" s="55"/>
      <c r="D966" s="38"/>
      <c r="E966" s="39"/>
      <c r="F966" s="38"/>
      <c r="G966" s="38"/>
    </row>
    <row r="967" spans="1:7" ht="21" customHeight="1">
      <c r="B967" s="37" t="s">
        <v>300</v>
      </c>
      <c r="C967" s="55"/>
      <c r="D967" s="38"/>
      <c r="E967" s="39"/>
      <c r="F967" s="38"/>
      <c r="G967" s="38"/>
    </row>
    <row r="968" spans="1:7" ht="21" customHeight="1">
      <c r="A968" s="37"/>
      <c r="B968" s="45"/>
      <c r="C968" s="55"/>
      <c r="D968" s="38"/>
      <c r="E968" s="117" t="s">
        <v>1660</v>
      </c>
      <c r="F968" s="53">
        <v>15000</v>
      </c>
      <c r="G968" s="38" t="s">
        <v>469</v>
      </c>
    </row>
    <row r="969" spans="1:7" ht="21" customHeight="1">
      <c r="A969" s="37"/>
      <c r="B969" s="37" t="s">
        <v>301</v>
      </c>
      <c r="C969" s="55"/>
      <c r="D969" s="38"/>
      <c r="E969" s="39"/>
      <c r="F969" s="38"/>
      <c r="G969" s="38"/>
    </row>
    <row r="970" spans="1:7" ht="21" customHeight="1">
      <c r="A970" s="37"/>
      <c r="B970" s="37" t="s">
        <v>302</v>
      </c>
      <c r="C970" s="55"/>
      <c r="D970" s="38"/>
      <c r="E970" s="39"/>
      <c r="F970" s="38"/>
      <c r="G970" s="38"/>
    </row>
    <row r="971" spans="1:7" ht="21" customHeight="1">
      <c r="A971" s="37"/>
      <c r="B971" s="37" t="s">
        <v>303</v>
      </c>
      <c r="C971" s="55"/>
      <c r="D971" s="38"/>
      <c r="E971" s="39"/>
      <c r="F971" s="38"/>
      <c r="G971" s="38"/>
    </row>
    <row r="972" spans="1:7" ht="21" customHeight="1">
      <c r="A972" s="37" t="s">
        <v>362</v>
      </c>
      <c r="B972" s="37"/>
      <c r="C972" s="55"/>
      <c r="D972" s="38"/>
      <c r="E972" s="117" t="s">
        <v>470</v>
      </c>
      <c r="F972" s="53">
        <f>SUM(F973,F976,F980,F984,F988,F991)</f>
        <v>126000</v>
      </c>
      <c r="G972" s="38" t="s">
        <v>469</v>
      </c>
    </row>
    <row r="973" spans="1:7" ht="21" customHeight="1">
      <c r="B973" s="37" t="s">
        <v>304</v>
      </c>
      <c r="C973" s="55"/>
      <c r="D973" s="38"/>
      <c r="E973" s="117" t="s">
        <v>754</v>
      </c>
      <c r="F973" s="122">
        <v>20000</v>
      </c>
      <c r="G973" s="38" t="s">
        <v>469</v>
      </c>
    </row>
    <row r="974" spans="1:7" ht="21" customHeight="1">
      <c r="A974" s="37"/>
      <c r="B974" s="37" t="s">
        <v>305</v>
      </c>
      <c r="C974" s="55"/>
      <c r="D974" s="38"/>
      <c r="E974" s="39"/>
      <c r="F974" s="38"/>
      <c r="G974" s="38"/>
    </row>
    <row r="975" spans="1:7" ht="21" customHeight="1">
      <c r="A975" s="37"/>
      <c r="B975" s="37" t="s">
        <v>306</v>
      </c>
      <c r="C975" s="55"/>
      <c r="D975" s="38"/>
      <c r="E975" s="39"/>
      <c r="F975" s="38"/>
      <c r="G975" s="38"/>
    </row>
    <row r="976" spans="1:7" ht="21" customHeight="1">
      <c r="B976" s="37" t="s">
        <v>307</v>
      </c>
      <c r="C976" s="55"/>
      <c r="D976" s="38"/>
      <c r="E976" s="117" t="s">
        <v>754</v>
      </c>
      <c r="F976" s="53">
        <v>18000</v>
      </c>
      <c r="G976" s="38" t="s">
        <v>469</v>
      </c>
    </row>
    <row r="977" spans="1:7" ht="21" customHeight="1">
      <c r="A977" s="37"/>
      <c r="B977" s="37" t="s">
        <v>308</v>
      </c>
      <c r="C977" s="55"/>
      <c r="D977" s="38"/>
      <c r="E977" s="39"/>
      <c r="F977" s="38"/>
      <c r="G977" s="38"/>
    </row>
    <row r="978" spans="1:7" ht="21" customHeight="1">
      <c r="A978" s="37"/>
      <c r="B978" s="37" t="s">
        <v>309</v>
      </c>
      <c r="C978" s="55"/>
      <c r="D978" s="38"/>
      <c r="E978" s="39"/>
      <c r="F978" s="38"/>
      <c r="G978" s="38"/>
    </row>
    <row r="979" spans="1:7" ht="21" customHeight="1">
      <c r="A979" s="37"/>
      <c r="B979" s="37" t="s">
        <v>418</v>
      </c>
      <c r="C979" s="55"/>
      <c r="D979" s="38"/>
      <c r="E979" s="39"/>
      <c r="F979" s="38"/>
      <c r="G979" s="38"/>
    </row>
    <row r="980" spans="1:7" ht="21" customHeight="1">
      <c r="B980" s="37" t="s">
        <v>310</v>
      </c>
      <c r="C980" s="55"/>
      <c r="D980" s="38"/>
      <c r="E980" s="117" t="s">
        <v>754</v>
      </c>
      <c r="F980" s="53">
        <v>25000</v>
      </c>
      <c r="G980" s="38" t="s">
        <v>469</v>
      </c>
    </row>
    <row r="981" spans="1:7" ht="21" customHeight="1">
      <c r="A981" s="37"/>
      <c r="B981" s="37" t="s">
        <v>311</v>
      </c>
      <c r="C981" s="55"/>
      <c r="D981" s="38"/>
      <c r="E981" s="39"/>
      <c r="F981" s="38"/>
      <c r="G981" s="38"/>
    </row>
    <row r="982" spans="1:7" ht="21" customHeight="1">
      <c r="A982" s="37"/>
      <c r="B982" s="37" t="s">
        <v>312</v>
      </c>
      <c r="C982" s="55"/>
      <c r="D982" s="38"/>
      <c r="E982" s="39"/>
      <c r="F982" s="38"/>
      <c r="G982" s="38"/>
    </row>
    <row r="983" spans="1:7" ht="21" customHeight="1">
      <c r="A983" s="37"/>
      <c r="B983" s="37" t="s">
        <v>313</v>
      </c>
      <c r="C983" s="55"/>
      <c r="D983" s="38"/>
      <c r="E983" s="39"/>
      <c r="F983" s="38"/>
      <c r="G983" s="38"/>
    </row>
    <row r="984" spans="1:7" ht="21" customHeight="1">
      <c r="B984" s="37" t="s">
        <v>314</v>
      </c>
      <c r="C984" s="55"/>
      <c r="D984" s="38"/>
      <c r="E984" s="117" t="s">
        <v>754</v>
      </c>
      <c r="F984" s="53">
        <v>35000</v>
      </c>
      <c r="G984" s="38" t="s">
        <v>469</v>
      </c>
    </row>
    <row r="985" spans="1:7" ht="21" customHeight="1">
      <c r="A985" s="37"/>
      <c r="B985" s="37" t="s">
        <v>315</v>
      </c>
      <c r="C985" s="55"/>
      <c r="D985" s="38"/>
      <c r="E985" s="39"/>
      <c r="F985" s="38"/>
      <c r="G985" s="38"/>
    </row>
    <row r="986" spans="1:7" ht="21" customHeight="1">
      <c r="A986" s="37"/>
      <c r="B986" s="37" t="s">
        <v>1271</v>
      </c>
      <c r="C986" s="55"/>
      <c r="D986" s="38"/>
      <c r="E986" s="39"/>
      <c r="F986" s="38"/>
      <c r="G986" s="38"/>
    </row>
    <row r="987" spans="1:7" ht="21" customHeight="1">
      <c r="A987" s="37"/>
      <c r="B987" s="37" t="s">
        <v>366</v>
      </c>
      <c r="C987" s="55"/>
      <c r="D987" s="38"/>
      <c r="E987" s="39"/>
      <c r="F987" s="38"/>
      <c r="G987" s="38"/>
    </row>
    <row r="988" spans="1:7" ht="21" customHeight="1">
      <c r="B988" s="37" t="s">
        <v>193</v>
      </c>
      <c r="C988" s="55"/>
      <c r="D988" s="38"/>
      <c r="E988" s="117" t="s">
        <v>754</v>
      </c>
      <c r="F988" s="122">
        <v>8000</v>
      </c>
      <c r="G988" s="38" t="s">
        <v>469</v>
      </c>
    </row>
    <row r="989" spans="1:7" ht="21" customHeight="1">
      <c r="A989" s="37"/>
      <c r="B989" s="37" t="s">
        <v>316</v>
      </c>
      <c r="C989" s="55"/>
      <c r="D989" s="38"/>
      <c r="E989" s="39"/>
      <c r="F989" s="38"/>
      <c r="G989" s="38"/>
    </row>
    <row r="990" spans="1:7" ht="21" customHeight="1">
      <c r="A990" s="37"/>
      <c r="B990" s="37" t="s">
        <v>372</v>
      </c>
      <c r="C990" s="55"/>
      <c r="D990" s="38"/>
      <c r="E990" s="39"/>
      <c r="F990" s="38"/>
      <c r="G990" s="38"/>
    </row>
    <row r="991" spans="1:7" ht="21" customHeight="1">
      <c r="B991" s="37" t="s">
        <v>194</v>
      </c>
      <c r="C991" s="120"/>
      <c r="D991" s="40"/>
      <c r="E991" s="117" t="s">
        <v>754</v>
      </c>
      <c r="F991" s="122">
        <v>20000</v>
      </c>
      <c r="G991" s="38" t="s">
        <v>469</v>
      </c>
    </row>
    <row r="992" spans="1:7" ht="21" customHeight="1">
      <c r="A992" s="37"/>
      <c r="B992" s="37" t="s">
        <v>317</v>
      </c>
      <c r="C992" s="120"/>
      <c r="D992" s="40"/>
      <c r="E992" s="71"/>
      <c r="F992" s="122"/>
      <c r="G992" s="40"/>
    </row>
    <row r="993" spans="1:7" ht="21" customHeight="1">
      <c r="A993" s="37"/>
      <c r="B993" s="37" t="s">
        <v>372</v>
      </c>
      <c r="C993" s="120"/>
      <c r="D993" s="40"/>
      <c r="E993" s="71"/>
      <c r="F993" s="122"/>
      <c r="G993" s="40"/>
    </row>
    <row r="994" spans="1:7" ht="21" customHeight="1">
      <c r="A994" s="45" t="s">
        <v>758</v>
      </c>
      <c r="B994" s="37"/>
      <c r="C994" s="40"/>
      <c r="D994" s="43"/>
      <c r="E994" s="70" t="s">
        <v>470</v>
      </c>
      <c r="F994" s="121">
        <f>SUM(F995,F1023)</f>
        <v>596000</v>
      </c>
      <c r="G994" s="44" t="s">
        <v>469</v>
      </c>
    </row>
    <row r="995" spans="1:7" ht="21" customHeight="1">
      <c r="A995" s="45" t="s">
        <v>956</v>
      </c>
      <c r="B995" s="37"/>
      <c r="C995" s="40"/>
      <c r="D995" s="43"/>
      <c r="E995" s="70" t="s">
        <v>470</v>
      </c>
      <c r="F995" s="121">
        <f>SUM(F996)</f>
        <v>500000</v>
      </c>
      <c r="G995" s="44" t="s">
        <v>469</v>
      </c>
    </row>
    <row r="996" spans="1:7" ht="21" customHeight="1">
      <c r="A996" s="45" t="s">
        <v>159</v>
      </c>
      <c r="B996" s="37"/>
      <c r="C996" s="40"/>
      <c r="D996" s="43"/>
      <c r="E996" s="70" t="s">
        <v>470</v>
      </c>
      <c r="F996" s="121">
        <f>SUM(F997,F1019)</f>
        <v>500000</v>
      </c>
      <c r="G996" s="44" t="s">
        <v>469</v>
      </c>
    </row>
    <row r="997" spans="1:7" ht="21" customHeight="1">
      <c r="A997" s="45" t="s">
        <v>161</v>
      </c>
      <c r="B997" s="37"/>
      <c r="C997" s="46"/>
      <c r="D997" s="38"/>
      <c r="E997" s="70" t="s">
        <v>470</v>
      </c>
      <c r="F997" s="61">
        <f>SUM(F1000,F1006,F1011,F1015)</f>
        <v>480000</v>
      </c>
      <c r="G997" s="44" t="s">
        <v>469</v>
      </c>
    </row>
    <row r="998" spans="1:7" ht="21" customHeight="1">
      <c r="A998" s="49" t="s">
        <v>515</v>
      </c>
      <c r="B998" s="37"/>
      <c r="C998" s="37"/>
      <c r="D998" s="38"/>
      <c r="E998" s="39"/>
      <c r="F998" s="38"/>
      <c r="G998" s="38"/>
    </row>
    <row r="999" spans="1:7" ht="21" customHeight="1">
      <c r="A999" s="49"/>
      <c r="B999" s="37"/>
      <c r="C999" s="37"/>
      <c r="D999" s="38"/>
      <c r="E999" s="54" t="s">
        <v>470</v>
      </c>
      <c r="F999" s="53">
        <f>SUM(F1000,F1006,F1011,F1015)</f>
        <v>480000</v>
      </c>
      <c r="G999" s="38" t="s">
        <v>469</v>
      </c>
    </row>
    <row r="1000" spans="1:7" ht="21" customHeight="1">
      <c r="A1000" s="37"/>
      <c r="B1000" s="37" t="s">
        <v>728</v>
      </c>
      <c r="C1000" s="37"/>
      <c r="D1000" s="38"/>
      <c r="E1000" s="54" t="s">
        <v>754</v>
      </c>
      <c r="F1000" s="53">
        <v>180000</v>
      </c>
      <c r="G1000" s="38" t="s">
        <v>469</v>
      </c>
    </row>
    <row r="1001" spans="1:7" ht="21" customHeight="1">
      <c r="A1001" s="37"/>
      <c r="B1001" s="37" t="s">
        <v>542</v>
      </c>
      <c r="C1001" s="37"/>
      <c r="D1001" s="38"/>
      <c r="E1001" s="39"/>
      <c r="F1001" s="38"/>
      <c r="G1001" s="38"/>
    </row>
    <row r="1002" spans="1:7" ht="21" customHeight="1">
      <c r="A1002" s="37"/>
      <c r="B1002" s="37" t="s">
        <v>729</v>
      </c>
      <c r="C1002" s="37"/>
      <c r="D1002" s="38"/>
      <c r="E1002" s="39"/>
      <c r="F1002" s="38"/>
      <c r="G1002" s="38"/>
    </row>
    <row r="1003" spans="1:7" ht="21" customHeight="1">
      <c r="A1003" s="37"/>
      <c r="B1003" s="37" t="s">
        <v>340</v>
      </c>
      <c r="C1003" s="37"/>
      <c r="D1003" s="38"/>
      <c r="E1003" s="39"/>
      <c r="F1003" s="38"/>
      <c r="G1003" s="38"/>
    </row>
    <row r="1004" spans="1:7" ht="21" customHeight="1">
      <c r="A1004" s="37"/>
      <c r="B1004" s="37" t="s">
        <v>341</v>
      </c>
      <c r="C1004" s="37"/>
      <c r="D1004" s="38"/>
      <c r="E1004" s="39"/>
      <c r="F1004" s="38"/>
      <c r="G1004" s="38"/>
    </row>
    <row r="1005" spans="1:7" ht="24" customHeight="1">
      <c r="A1005" s="37"/>
      <c r="B1005" s="37" t="s">
        <v>730</v>
      </c>
      <c r="C1005" s="37"/>
      <c r="D1005" s="38"/>
      <c r="E1005" s="39"/>
      <c r="F1005" s="38"/>
      <c r="G1005" s="38"/>
    </row>
    <row r="1006" spans="1:7" ht="21" customHeight="1">
      <c r="A1006" s="37"/>
      <c r="B1006" s="37"/>
      <c r="C1006" s="37"/>
      <c r="D1006" s="38"/>
      <c r="E1006" s="54" t="s">
        <v>754</v>
      </c>
      <c r="F1006" s="53">
        <v>250000</v>
      </c>
      <c r="G1006" s="38" t="s">
        <v>469</v>
      </c>
    </row>
    <row r="1007" spans="1:7" ht="21" customHeight="1">
      <c r="A1007" s="37"/>
      <c r="B1007" s="37" t="s">
        <v>342</v>
      </c>
      <c r="C1007" s="37"/>
      <c r="D1007" s="38"/>
      <c r="E1007" s="39"/>
      <c r="F1007" s="38"/>
      <c r="G1007" s="38"/>
    </row>
    <row r="1008" spans="1:7" ht="21" customHeight="1">
      <c r="A1008" s="37"/>
      <c r="B1008" s="37" t="s">
        <v>343</v>
      </c>
      <c r="C1008" s="37"/>
      <c r="D1008" s="38"/>
      <c r="E1008" s="39"/>
      <c r="F1008" s="38"/>
      <c r="G1008" s="38"/>
    </row>
    <row r="1009" spans="1:7" ht="21" customHeight="1">
      <c r="A1009" s="37"/>
      <c r="B1009" s="37" t="s">
        <v>344</v>
      </c>
      <c r="C1009" s="37"/>
      <c r="D1009" s="38"/>
      <c r="E1009" s="39"/>
      <c r="F1009" s="38"/>
      <c r="G1009" s="38"/>
    </row>
    <row r="1010" spans="1:7" ht="21" customHeight="1">
      <c r="A1010" s="37"/>
      <c r="B1010" s="37" t="s">
        <v>1204</v>
      </c>
      <c r="C1010" s="37"/>
      <c r="D1010" s="38"/>
      <c r="E1010" s="39"/>
      <c r="F1010" s="38"/>
      <c r="G1010" s="38"/>
    </row>
    <row r="1011" spans="1:7" ht="24" customHeight="1">
      <c r="A1011" s="45"/>
      <c r="B1011" s="37" t="s">
        <v>345</v>
      </c>
      <c r="C1011" s="120"/>
      <c r="D1011" s="40"/>
      <c r="E1011" s="54" t="s">
        <v>754</v>
      </c>
      <c r="F1011" s="122">
        <v>30000</v>
      </c>
      <c r="G1011" s="38" t="s">
        <v>469</v>
      </c>
    </row>
    <row r="1012" spans="1:7" ht="21" customHeight="1">
      <c r="A1012" s="37"/>
      <c r="B1012" s="37" t="s">
        <v>339</v>
      </c>
      <c r="C1012" s="55"/>
      <c r="D1012" s="38"/>
      <c r="E1012" s="39"/>
      <c r="F1012" s="38"/>
      <c r="G1012" s="38"/>
    </row>
    <row r="1013" spans="1:7" ht="21" customHeight="1">
      <c r="A1013" s="37"/>
      <c r="B1013" s="37" t="s">
        <v>539</v>
      </c>
      <c r="C1013" s="55"/>
      <c r="D1013" s="38"/>
      <c r="E1013" s="39"/>
      <c r="F1013" s="38"/>
      <c r="G1013" s="38"/>
    </row>
    <row r="1014" spans="1:7" ht="21" customHeight="1">
      <c r="A1014" s="37"/>
      <c r="B1014" s="37" t="s">
        <v>346</v>
      </c>
      <c r="C1014" s="55"/>
      <c r="D1014" s="38"/>
      <c r="E1014" s="39"/>
      <c r="F1014" s="38"/>
      <c r="G1014" s="38"/>
    </row>
    <row r="1015" spans="1:7" ht="21" customHeight="1">
      <c r="A1015" s="45"/>
      <c r="B1015" s="37" t="s">
        <v>347</v>
      </c>
      <c r="C1015" s="120"/>
      <c r="D1015" s="40"/>
      <c r="E1015" s="54" t="s">
        <v>754</v>
      </c>
      <c r="F1015" s="122">
        <v>20000</v>
      </c>
      <c r="G1015" s="38" t="s">
        <v>469</v>
      </c>
    </row>
    <row r="1016" spans="1:7" ht="21" customHeight="1">
      <c r="A1016" s="37"/>
      <c r="B1016" s="37" t="s">
        <v>348</v>
      </c>
      <c r="C1016" s="55"/>
      <c r="D1016" s="38"/>
      <c r="E1016" s="39"/>
      <c r="F1016" s="38"/>
      <c r="G1016" s="38"/>
    </row>
    <row r="1017" spans="1:7" ht="21" customHeight="1">
      <c r="A1017" s="37"/>
      <c r="B1017" s="37" t="s">
        <v>349</v>
      </c>
      <c r="C1017" s="55"/>
      <c r="D1017" s="38"/>
      <c r="E1017" s="39"/>
      <c r="F1017" s="38"/>
      <c r="G1017" s="38"/>
    </row>
    <row r="1018" spans="1:7" ht="21" customHeight="1">
      <c r="A1018" s="37"/>
      <c r="B1018" s="37" t="s">
        <v>692</v>
      </c>
      <c r="C1018" s="55"/>
      <c r="D1018" s="38"/>
      <c r="E1018" s="39"/>
      <c r="F1018" s="38"/>
      <c r="G1018" s="38"/>
    </row>
    <row r="1019" spans="1:7" ht="21" customHeight="1">
      <c r="A1019" s="45" t="s">
        <v>1359</v>
      </c>
      <c r="B1019" s="37"/>
      <c r="C1019" s="55"/>
      <c r="D1019" s="38"/>
      <c r="E1019" s="70" t="s">
        <v>470</v>
      </c>
      <c r="F1019" s="290">
        <f>SUM(F1020)</f>
        <v>20000</v>
      </c>
      <c r="G1019" s="40" t="s">
        <v>469</v>
      </c>
    </row>
    <row r="1020" spans="1:7" ht="21" customHeight="1">
      <c r="A1020" s="37" t="s">
        <v>351</v>
      </c>
      <c r="B1020" s="116"/>
      <c r="C1020" s="55"/>
      <c r="D1020" s="38"/>
      <c r="E1020" s="54" t="s">
        <v>754</v>
      </c>
      <c r="F1020" s="53">
        <v>20000</v>
      </c>
      <c r="G1020" s="38" t="s">
        <v>469</v>
      </c>
    </row>
    <row r="1021" spans="1:7" ht="21" customHeight="1">
      <c r="A1021" s="37"/>
      <c r="B1021" s="37" t="s">
        <v>350</v>
      </c>
      <c r="C1021" s="55"/>
      <c r="D1021" s="38"/>
      <c r="E1021" s="39"/>
      <c r="F1021" s="38"/>
      <c r="G1021" s="38"/>
    </row>
    <row r="1022" spans="1:7" ht="21" customHeight="1">
      <c r="A1022" s="37"/>
      <c r="B1022" s="37" t="s">
        <v>533</v>
      </c>
      <c r="C1022" s="55"/>
      <c r="D1022" s="38"/>
      <c r="E1022" s="39"/>
      <c r="F1022" s="38"/>
      <c r="G1022" s="38"/>
    </row>
    <row r="1023" spans="1:7" ht="21" customHeight="1">
      <c r="A1023" s="45" t="s">
        <v>295</v>
      </c>
      <c r="B1023" s="37"/>
      <c r="C1023" s="55"/>
      <c r="D1023" s="38"/>
      <c r="E1023" s="70" t="s">
        <v>470</v>
      </c>
      <c r="F1023" s="290">
        <f>SUM(F1024)</f>
        <v>96000</v>
      </c>
      <c r="G1023" s="40" t="s">
        <v>469</v>
      </c>
    </row>
    <row r="1024" spans="1:7" ht="21" customHeight="1">
      <c r="A1024" s="45" t="s">
        <v>352</v>
      </c>
      <c r="B1024" s="37"/>
      <c r="C1024" s="55"/>
      <c r="D1024" s="38"/>
      <c r="E1024" s="70" t="s">
        <v>470</v>
      </c>
      <c r="F1024" s="290">
        <f>SUM(F1026,F1032,F1039)</f>
        <v>96000</v>
      </c>
      <c r="G1024" s="40" t="s">
        <v>469</v>
      </c>
    </row>
    <row r="1025" spans="1:7" ht="21" customHeight="1">
      <c r="A1025" s="37" t="s">
        <v>423</v>
      </c>
      <c r="C1025" s="55"/>
      <c r="D1025" s="38"/>
      <c r="E1025" s="54" t="s">
        <v>470</v>
      </c>
      <c r="F1025" s="122">
        <f>SUM(F1026,F1032)</f>
        <v>75000</v>
      </c>
      <c r="G1025" s="38" t="s">
        <v>469</v>
      </c>
    </row>
    <row r="1026" spans="1:7" ht="21" customHeight="1">
      <c r="B1026" s="37" t="s">
        <v>353</v>
      </c>
      <c r="C1026" s="55"/>
      <c r="D1026" s="38"/>
      <c r="E1026" s="54" t="s">
        <v>754</v>
      </c>
      <c r="F1026" s="122">
        <v>25000</v>
      </c>
      <c r="G1026" s="38" t="s">
        <v>469</v>
      </c>
    </row>
    <row r="1027" spans="1:7" ht="21" customHeight="1">
      <c r="A1027" s="37"/>
      <c r="B1027" s="37" t="s">
        <v>354</v>
      </c>
      <c r="C1027" s="55"/>
      <c r="D1027" s="38"/>
      <c r="E1027" s="39"/>
      <c r="F1027" s="38"/>
      <c r="G1027" s="38"/>
    </row>
    <row r="1028" spans="1:7" ht="21" customHeight="1">
      <c r="A1028" s="37"/>
      <c r="B1028" s="37" t="s">
        <v>357</v>
      </c>
      <c r="C1028" s="55"/>
      <c r="D1028" s="38"/>
      <c r="E1028" s="39"/>
      <c r="F1028" s="38"/>
      <c r="G1028" s="38"/>
    </row>
    <row r="1029" spans="1:7" ht="21" customHeight="1">
      <c r="A1029" s="37"/>
      <c r="B1029" s="37" t="s">
        <v>356</v>
      </c>
      <c r="C1029" s="55"/>
      <c r="D1029" s="38"/>
      <c r="E1029" s="39"/>
      <c r="F1029" s="38"/>
      <c r="G1029" s="38"/>
    </row>
    <row r="1030" spans="1:7" ht="21" customHeight="1">
      <c r="A1030" s="37"/>
      <c r="B1030" s="49" t="s">
        <v>355</v>
      </c>
      <c r="C1030" s="55"/>
      <c r="D1030" s="38"/>
      <c r="E1030" s="39"/>
      <c r="F1030" s="38"/>
      <c r="G1030" s="38"/>
    </row>
    <row r="1031" spans="1:7" ht="21" customHeight="1">
      <c r="B1031" s="37" t="s">
        <v>358</v>
      </c>
      <c r="C1031" s="55"/>
      <c r="D1031" s="38"/>
      <c r="E1031" s="39"/>
      <c r="F1031" s="1"/>
      <c r="G1031" s="1"/>
    </row>
    <row r="1032" spans="1:7" ht="21" customHeight="1">
      <c r="B1032" s="37"/>
      <c r="C1032" s="55"/>
      <c r="D1032" s="38"/>
      <c r="E1032" s="54" t="s">
        <v>754</v>
      </c>
      <c r="F1032" s="53">
        <v>50000</v>
      </c>
      <c r="G1032" s="38" t="s">
        <v>469</v>
      </c>
    </row>
    <row r="1033" spans="1:7" ht="21" customHeight="1">
      <c r="A1033" s="37"/>
      <c r="B1033" s="37" t="s">
        <v>359</v>
      </c>
      <c r="C1033" s="55"/>
      <c r="D1033" s="38"/>
      <c r="E1033" s="39"/>
      <c r="F1033" s="38"/>
      <c r="G1033" s="38"/>
    </row>
    <row r="1034" spans="1:7" ht="21" customHeight="1">
      <c r="A1034" s="37"/>
      <c r="B1034" s="45" t="s">
        <v>282</v>
      </c>
      <c r="C1034" s="55"/>
      <c r="D1034" s="38"/>
      <c r="E1034" s="39"/>
      <c r="F1034" s="38"/>
      <c r="G1034" s="38"/>
    </row>
    <row r="1035" spans="1:7" ht="21" customHeight="1">
      <c r="A1035" s="37"/>
      <c r="B1035" s="37" t="s">
        <v>1643</v>
      </c>
      <c r="C1035" s="55"/>
      <c r="D1035" s="38"/>
      <c r="E1035" s="39"/>
      <c r="F1035" s="38"/>
      <c r="G1035" s="38"/>
    </row>
    <row r="1036" spans="1:7" ht="21" customHeight="1">
      <c r="A1036" s="37"/>
      <c r="B1036" s="37" t="s">
        <v>360</v>
      </c>
      <c r="C1036" s="55"/>
      <c r="D1036" s="38"/>
      <c r="E1036" s="39"/>
      <c r="F1036" s="38"/>
      <c r="G1036" s="38"/>
    </row>
    <row r="1037" spans="1:7" ht="21" customHeight="1">
      <c r="A1037" s="37"/>
      <c r="B1037" s="37" t="s">
        <v>361</v>
      </c>
      <c r="C1037" s="55"/>
      <c r="D1037" s="38"/>
      <c r="E1037" s="39"/>
      <c r="F1037" s="38"/>
      <c r="G1037" s="38"/>
    </row>
    <row r="1038" spans="1:7" ht="24" customHeight="1">
      <c r="A1038" s="37" t="s">
        <v>362</v>
      </c>
      <c r="B1038" s="37"/>
      <c r="C1038" s="55"/>
      <c r="D1038" s="38"/>
      <c r="E1038" s="54" t="s">
        <v>470</v>
      </c>
      <c r="F1038" s="122">
        <f>SUM(F1039)</f>
        <v>21000</v>
      </c>
      <c r="G1038" s="38" t="s">
        <v>469</v>
      </c>
    </row>
    <row r="1039" spans="1:7" ht="24" customHeight="1">
      <c r="B1039" s="37" t="s">
        <v>363</v>
      </c>
      <c r="C1039" s="120"/>
      <c r="D1039" s="40"/>
      <c r="E1039" s="54" t="s">
        <v>754</v>
      </c>
      <c r="F1039" s="122">
        <v>21000</v>
      </c>
      <c r="G1039" s="38" t="s">
        <v>469</v>
      </c>
    </row>
    <row r="1040" spans="1:7" ht="24" customHeight="1">
      <c r="A1040" s="37"/>
      <c r="B1040" s="37" t="s">
        <v>364</v>
      </c>
      <c r="C1040" s="55"/>
      <c r="D1040" s="38"/>
      <c r="E1040" s="39"/>
      <c r="F1040" s="38"/>
      <c r="G1040" s="38"/>
    </row>
    <row r="1041" spans="1:7" ht="24" customHeight="1">
      <c r="A1041" s="37"/>
      <c r="B1041" s="37" t="s">
        <v>365</v>
      </c>
      <c r="C1041" s="55"/>
      <c r="D1041" s="38"/>
      <c r="E1041" s="39"/>
      <c r="F1041" s="38"/>
      <c r="G1041" s="38"/>
    </row>
    <row r="1042" spans="1:7" ht="24" customHeight="1">
      <c r="A1042" s="37"/>
      <c r="B1042" s="37" t="s">
        <v>366</v>
      </c>
      <c r="C1042" s="55"/>
      <c r="D1042" s="38"/>
      <c r="E1042" s="39"/>
      <c r="F1042" s="38"/>
      <c r="G1042" s="38"/>
    </row>
    <row r="1043" spans="1:7" ht="15.75" customHeight="1">
      <c r="A1043" s="203"/>
      <c r="B1043" s="203"/>
      <c r="C1043" s="203"/>
      <c r="D1043" s="203"/>
      <c r="E1043" s="203"/>
      <c r="F1043" s="203"/>
      <c r="G1043" s="203"/>
    </row>
    <row r="1044" spans="1:7" ht="28.5" customHeight="1">
      <c r="A1044" s="384" t="s">
        <v>429</v>
      </c>
      <c r="B1044" s="384"/>
      <c r="C1044" s="384"/>
      <c r="D1044" s="384"/>
      <c r="E1044" s="384"/>
      <c r="F1044" s="384"/>
      <c r="G1044" s="384"/>
    </row>
    <row r="1045" spans="1:7" ht="12" customHeight="1">
      <c r="A1045" s="42"/>
      <c r="C1045" s="40"/>
      <c r="D1045" s="43"/>
      <c r="E1045" s="44"/>
      <c r="F1045" s="40"/>
      <c r="G1045" s="40"/>
    </row>
    <row r="1046" spans="1:7" ht="24" customHeight="1">
      <c r="A1046" s="42" t="s">
        <v>518</v>
      </c>
      <c r="B1046" s="37"/>
      <c r="C1046" s="55"/>
      <c r="D1046" s="38"/>
      <c r="E1046" s="71" t="s">
        <v>470</v>
      </c>
      <c r="F1046" s="121">
        <f>SUM(F1047)</f>
        <v>10000</v>
      </c>
      <c r="G1046" s="273" t="s">
        <v>469</v>
      </c>
    </row>
    <row r="1047" spans="1:7" ht="24" customHeight="1">
      <c r="A1047" s="45" t="s">
        <v>956</v>
      </c>
      <c r="B1047" s="37"/>
      <c r="C1047" s="41"/>
      <c r="D1047" s="41"/>
      <c r="E1047" s="70" t="s">
        <v>470</v>
      </c>
      <c r="F1047" s="121">
        <f>SUM(F1048)</f>
        <v>10000</v>
      </c>
      <c r="G1047" s="44" t="s">
        <v>469</v>
      </c>
    </row>
    <row r="1048" spans="1:7" ht="24" customHeight="1">
      <c r="A1048" s="45" t="s">
        <v>159</v>
      </c>
      <c r="B1048" s="37"/>
      <c r="C1048" s="41"/>
      <c r="D1048" s="41"/>
      <c r="E1048" s="70" t="s">
        <v>470</v>
      </c>
      <c r="F1048" s="121">
        <f>SUM(F1049)</f>
        <v>10000</v>
      </c>
      <c r="G1048" s="44" t="s">
        <v>469</v>
      </c>
    </row>
    <row r="1049" spans="1:7" ht="24" customHeight="1">
      <c r="A1049" s="45" t="s">
        <v>1363</v>
      </c>
      <c r="B1049" s="37"/>
      <c r="C1049" s="41"/>
      <c r="D1049" s="41"/>
      <c r="E1049" s="70" t="s">
        <v>470</v>
      </c>
      <c r="F1049" s="47">
        <f>SUM(F1051)</f>
        <v>10000</v>
      </c>
      <c r="G1049" s="44" t="s">
        <v>469</v>
      </c>
    </row>
    <row r="1050" spans="1:7" ht="24" customHeight="1">
      <c r="A1050" s="37" t="s">
        <v>1754</v>
      </c>
      <c r="B1050" s="37"/>
      <c r="C1050" s="55"/>
      <c r="D1050" s="38"/>
      <c r="E1050" s="54" t="s">
        <v>470</v>
      </c>
      <c r="F1050" s="53">
        <f>SUM(F1051)</f>
        <v>10000</v>
      </c>
      <c r="G1050" s="39" t="s">
        <v>469</v>
      </c>
    </row>
    <row r="1051" spans="1:7" ht="24" customHeight="1">
      <c r="A1051" s="37" t="s">
        <v>804</v>
      </c>
      <c r="B1051" s="37"/>
      <c r="C1051" s="55"/>
      <c r="D1051" s="38"/>
      <c r="E1051" s="54" t="s">
        <v>754</v>
      </c>
      <c r="F1051" s="53">
        <v>10000</v>
      </c>
      <c r="G1051" s="39" t="s">
        <v>469</v>
      </c>
    </row>
    <row r="1052" spans="1:7" ht="24" customHeight="1">
      <c r="A1052" s="49"/>
      <c r="B1052" s="37" t="s">
        <v>431</v>
      </c>
      <c r="C1052" s="55"/>
      <c r="D1052" s="38"/>
      <c r="E1052" s="39"/>
      <c r="F1052" s="38"/>
      <c r="G1052" s="38"/>
    </row>
    <row r="1053" spans="1:7" ht="24" customHeight="1">
      <c r="A1053" s="37"/>
      <c r="B1053" s="37" t="s">
        <v>432</v>
      </c>
      <c r="C1053" s="55"/>
      <c r="D1053" s="38"/>
      <c r="E1053" s="39"/>
      <c r="F1053" s="38"/>
      <c r="G1053" s="38"/>
    </row>
    <row r="1054" spans="1:7" ht="24" customHeight="1">
      <c r="A1054" s="42" t="s">
        <v>519</v>
      </c>
      <c r="B1054" s="37"/>
      <c r="C1054" s="40"/>
      <c r="D1054" s="43"/>
      <c r="E1054" s="71" t="s">
        <v>470</v>
      </c>
      <c r="F1054" s="121">
        <f>SUM(F1055)</f>
        <v>150000</v>
      </c>
      <c r="G1054" s="273" t="s">
        <v>469</v>
      </c>
    </row>
    <row r="1055" spans="1:7" ht="24" customHeight="1">
      <c r="A1055" s="45" t="s">
        <v>956</v>
      </c>
      <c r="B1055" s="37"/>
      <c r="C1055" s="41"/>
      <c r="D1055" s="41"/>
      <c r="E1055" s="70" t="s">
        <v>470</v>
      </c>
      <c r="F1055" s="121">
        <f>SUM(F1056)</f>
        <v>150000</v>
      </c>
      <c r="G1055" s="44" t="s">
        <v>469</v>
      </c>
    </row>
    <row r="1056" spans="1:7" ht="24" customHeight="1">
      <c r="A1056" s="45" t="s">
        <v>159</v>
      </c>
      <c r="B1056" s="37"/>
      <c r="C1056" s="41"/>
      <c r="D1056" s="41"/>
      <c r="E1056" s="70" t="s">
        <v>470</v>
      </c>
      <c r="F1056" s="121">
        <f>SUM(F1057)</f>
        <v>150000</v>
      </c>
      <c r="G1056" s="44" t="s">
        <v>469</v>
      </c>
    </row>
    <row r="1057" spans="1:7" ht="24" customHeight="1">
      <c r="A1057" s="45" t="s">
        <v>1363</v>
      </c>
      <c r="B1057" s="37"/>
      <c r="C1057" s="41"/>
      <c r="D1057" s="41"/>
      <c r="E1057" s="70" t="s">
        <v>470</v>
      </c>
      <c r="F1057" s="47">
        <f>SUM(F1059)</f>
        <v>150000</v>
      </c>
      <c r="G1057" s="44" t="s">
        <v>469</v>
      </c>
    </row>
    <row r="1058" spans="1:7" ht="24" customHeight="1">
      <c r="A1058" s="37" t="s">
        <v>805</v>
      </c>
      <c r="B1058" s="37"/>
      <c r="C1058" s="55"/>
      <c r="D1058" s="38"/>
      <c r="E1058" s="54" t="s">
        <v>470</v>
      </c>
      <c r="F1058" s="53">
        <f>SUM(F1059)</f>
        <v>150000</v>
      </c>
      <c r="G1058" s="39" t="s">
        <v>469</v>
      </c>
    </row>
    <row r="1059" spans="1:7" ht="24" customHeight="1">
      <c r="A1059" s="37" t="s">
        <v>430</v>
      </c>
      <c r="B1059" s="37"/>
      <c r="C1059" s="55"/>
      <c r="D1059" s="38"/>
      <c r="E1059" s="54" t="s">
        <v>754</v>
      </c>
      <c r="F1059" s="53">
        <v>150000</v>
      </c>
      <c r="G1059" s="39" t="s">
        <v>469</v>
      </c>
    </row>
    <row r="1060" spans="1:7" ht="24" customHeight="1">
      <c r="A1060" s="49"/>
      <c r="B1060" s="49" t="s">
        <v>433</v>
      </c>
      <c r="C1060" s="55"/>
      <c r="D1060" s="38"/>
      <c r="E1060" s="39"/>
      <c r="F1060" s="38"/>
      <c r="G1060" s="38"/>
    </row>
    <row r="1061" spans="1:7" ht="24" customHeight="1">
      <c r="A1061" s="37"/>
      <c r="B1061" s="49" t="s">
        <v>75</v>
      </c>
      <c r="C1061" s="55"/>
      <c r="D1061" s="38"/>
      <c r="E1061" s="39"/>
      <c r="F1061" s="38"/>
      <c r="G1061" s="38"/>
    </row>
    <row r="1062" spans="1:7" ht="21.6" customHeight="1">
      <c r="A1062" s="384" t="s">
        <v>1207</v>
      </c>
      <c r="B1062" s="384"/>
      <c r="C1062" s="384"/>
      <c r="D1062" s="384"/>
      <c r="E1062" s="384"/>
      <c r="F1062" s="384"/>
      <c r="G1062" s="384"/>
    </row>
    <row r="1063" spans="1:7" ht="14.45" customHeight="1">
      <c r="A1063" s="40"/>
      <c r="B1063" s="40"/>
      <c r="C1063" s="40"/>
      <c r="D1063" s="40"/>
      <c r="E1063" s="40"/>
      <c r="F1063" s="40"/>
      <c r="G1063" s="40"/>
    </row>
    <row r="1064" spans="1:7" ht="24" customHeight="1">
      <c r="A1064" s="45" t="s">
        <v>1040</v>
      </c>
      <c r="B1064" s="42"/>
      <c r="C1064" s="46"/>
      <c r="D1064" s="38"/>
      <c r="E1064" s="70" t="s">
        <v>470</v>
      </c>
      <c r="F1064" s="47">
        <f>SUM(F1065)</f>
        <v>15000</v>
      </c>
      <c r="G1064" s="44" t="s">
        <v>236</v>
      </c>
    </row>
    <row r="1065" spans="1:7" ht="24" customHeight="1">
      <c r="A1065" s="45" t="s">
        <v>956</v>
      </c>
      <c r="B1065" s="42"/>
      <c r="C1065" s="46"/>
      <c r="D1065" s="38"/>
      <c r="E1065" s="70" t="s">
        <v>470</v>
      </c>
      <c r="F1065" s="47">
        <f>SUM(F1066)</f>
        <v>15000</v>
      </c>
      <c r="G1065" s="44" t="s">
        <v>236</v>
      </c>
    </row>
    <row r="1066" spans="1:7" ht="24" customHeight="1">
      <c r="A1066" s="45" t="s">
        <v>159</v>
      </c>
      <c r="B1066" s="42"/>
      <c r="C1066" s="46"/>
      <c r="D1066" s="38"/>
      <c r="E1066" s="70" t="s">
        <v>470</v>
      </c>
      <c r="F1066" s="47">
        <f>SUM(F1067)</f>
        <v>15000</v>
      </c>
      <c r="G1066" s="44" t="s">
        <v>236</v>
      </c>
    </row>
    <row r="1067" spans="1:7" ht="24" customHeight="1">
      <c r="A1067" s="45" t="s">
        <v>172</v>
      </c>
      <c r="D1067" s="1"/>
      <c r="E1067" s="70" t="s">
        <v>470</v>
      </c>
      <c r="F1067" s="47">
        <f>SUM(F1071,F1076)</f>
        <v>15000</v>
      </c>
      <c r="G1067" s="44" t="s">
        <v>469</v>
      </c>
    </row>
    <row r="1068" spans="1:7" ht="24" customHeight="1">
      <c r="A1068" s="37" t="s">
        <v>1116</v>
      </c>
      <c r="D1068" s="1"/>
      <c r="E1068" s="40"/>
      <c r="F1068" s="47"/>
      <c r="G1068" s="44"/>
    </row>
    <row r="1069" spans="1:7" ht="24" customHeight="1">
      <c r="A1069" s="37"/>
      <c r="D1069" s="1"/>
      <c r="E1069" s="54" t="s">
        <v>470</v>
      </c>
      <c r="F1069" s="53">
        <f>SUM(F1071,F1076)</f>
        <v>15000</v>
      </c>
      <c r="G1069" s="39" t="s">
        <v>469</v>
      </c>
    </row>
    <row r="1070" spans="1:7" ht="24.75" customHeight="1">
      <c r="A1070" s="37" t="s">
        <v>1736</v>
      </c>
      <c r="B1070" s="37"/>
      <c r="C1070" s="46"/>
      <c r="D1070" s="38"/>
      <c r="E1070" s="39"/>
      <c r="F1070" s="1"/>
      <c r="G1070" s="1"/>
    </row>
    <row r="1071" spans="1:7" ht="24" customHeight="1">
      <c r="A1071" s="37"/>
      <c r="B1071" s="37"/>
      <c r="C1071" s="46"/>
      <c r="D1071" s="38"/>
      <c r="E1071" s="54" t="s">
        <v>754</v>
      </c>
      <c r="F1071" s="53">
        <v>5000</v>
      </c>
      <c r="G1071" s="39" t="s">
        <v>469</v>
      </c>
    </row>
    <row r="1072" spans="1:7" ht="24" customHeight="1">
      <c r="A1072" s="49"/>
      <c r="B1072" s="49" t="s">
        <v>1737</v>
      </c>
      <c r="C1072" s="46"/>
      <c r="D1072" s="38"/>
      <c r="E1072" s="39"/>
      <c r="F1072" s="40"/>
      <c r="G1072" s="40"/>
    </row>
    <row r="1073" spans="1:7" ht="24" customHeight="1">
      <c r="A1073" s="49"/>
      <c r="B1073" s="49" t="s">
        <v>1738</v>
      </c>
      <c r="C1073" s="46"/>
      <c r="D1073" s="38"/>
      <c r="E1073" s="39"/>
      <c r="F1073" s="40"/>
      <c r="G1073" s="40"/>
    </row>
    <row r="1074" spans="1:7" ht="24" customHeight="1">
      <c r="A1074" s="49"/>
      <c r="B1074" s="37" t="s">
        <v>80</v>
      </c>
      <c r="C1074" s="46"/>
      <c r="D1074" s="38"/>
      <c r="E1074" s="39"/>
      <c r="F1074" s="40"/>
      <c r="G1074" s="40"/>
    </row>
    <row r="1075" spans="1:7" ht="24" customHeight="1">
      <c r="A1075" s="62" t="s">
        <v>1739</v>
      </c>
      <c r="B1075" s="57"/>
      <c r="C1075" s="58"/>
      <c r="D1075" s="59"/>
      <c r="E1075" s="60"/>
      <c r="F1075" s="1"/>
      <c r="G1075" s="1"/>
    </row>
    <row r="1076" spans="1:7" ht="24" customHeight="1">
      <c r="A1076" s="37"/>
      <c r="C1076" s="46"/>
      <c r="D1076" s="38"/>
      <c r="E1076" s="54" t="s">
        <v>754</v>
      </c>
      <c r="F1076" s="270">
        <v>10000</v>
      </c>
      <c r="G1076" s="271" t="s">
        <v>469</v>
      </c>
    </row>
    <row r="1077" spans="1:7" ht="24" customHeight="1">
      <c r="A1077" s="37"/>
      <c r="B1077" s="49" t="s">
        <v>1740</v>
      </c>
      <c r="C1077" s="46"/>
      <c r="D1077" s="38"/>
      <c r="E1077" s="39"/>
      <c r="F1077" s="40"/>
      <c r="G1077" s="40"/>
    </row>
    <row r="1078" spans="1:7" ht="24" customHeight="1">
      <c r="A1078" s="37"/>
      <c r="B1078" s="49" t="s">
        <v>1741</v>
      </c>
      <c r="C1078" s="46"/>
      <c r="D1078" s="38"/>
      <c r="E1078" s="39"/>
      <c r="F1078" s="40"/>
      <c r="G1078" s="40"/>
    </row>
    <row r="1079" spans="1:7" ht="24" customHeight="1">
      <c r="A1079" s="37"/>
      <c r="B1079" s="37" t="s">
        <v>80</v>
      </c>
      <c r="C1079" s="46"/>
      <c r="D1079" s="59"/>
      <c r="E1079" s="39"/>
      <c r="F1079" s="40"/>
      <c r="G1079" s="40"/>
    </row>
    <row r="1080" spans="1:7" ht="23.25" customHeight="1">
      <c r="A1080" s="45" t="s">
        <v>473</v>
      </c>
      <c r="B1080" s="42"/>
      <c r="C1080" s="46"/>
      <c r="D1080" s="38"/>
      <c r="E1080" s="70" t="s">
        <v>470</v>
      </c>
      <c r="F1080" s="47">
        <f>SUM(F1081)</f>
        <v>105000</v>
      </c>
      <c r="G1080" s="44" t="s">
        <v>236</v>
      </c>
    </row>
    <row r="1081" spans="1:7" ht="23.25" customHeight="1">
      <c r="A1081" s="45" t="s">
        <v>956</v>
      </c>
      <c r="B1081" s="42"/>
      <c r="C1081" s="46"/>
      <c r="D1081" s="38"/>
      <c r="E1081" s="70" t="s">
        <v>470</v>
      </c>
      <c r="F1081" s="47">
        <f>SUM(F1082)</f>
        <v>105000</v>
      </c>
      <c r="G1081" s="44" t="s">
        <v>236</v>
      </c>
    </row>
    <row r="1082" spans="1:7" ht="23.25" customHeight="1">
      <c r="A1082" s="45" t="s">
        <v>159</v>
      </c>
      <c r="B1082" s="42"/>
      <c r="C1082" s="46"/>
      <c r="D1082" s="38"/>
      <c r="E1082" s="70" t="s">
        <v>470</v>
      </c>
      <c r="F1082" s="47">
        <f>SUM(F1083)</f>
        <v>105000</v>
      </c>
      <c r="G1082" s="44" t="s">
        <v>236</v>
      </c>
    </row>
    <row r="1083" spans="1:7" ht="23.25" customHeight="1">
      <c r="A1083" s="45" t="s">
        <v>172</v>
      </c>
      <c r="D1083" s="1"/>
      <c r="E1083" s="70" t="s">
        <v>470</v>
      </c>
      <c r="F1083" s="47">
        <f>SUM(F1087,F1092)</f>
        <v>105000</v>
      </c>
      <c r="G1083" s="44" t="s">
        <v>469</v>
      </c>
    </row>
    <row r="1084" spans="1:7" ht="23.25" customHeight="1">
      <c r="A1084" s="37" t="s">
        <v>1116</v>
      </c>
      <c r="D1084" s="1"/>
      <c r="E1084" s="1"/>
      <c r="F1084" s="1"/>
      <c r="G1084" s="1"/>
    </row>
    <row r="1085" spans="1:7" ht="23.25" customHeight="1">
      <c r="A1085" s="37"/>
      <c r="D1085" s="1"/>
      <c r="E1085" s="54" t="s">
        <v>470</v>
      </c>
      <c r="F1085" s="53">
        <f>SUM(F1087)</f>
        <v>5000</v>
      </c>
      <c r="G1085" s="39" t="s">
        <v>469</v>
      </c>
    </row>
    <row r="1086" spans="1:7" ht="23.25" customHeight="1">
      <c r="A1086" s="37" t="s">
        <v>29</v>
      </c>
      <c r="B1086" s="45"/>
      <c r="C1086" s="46"/>
      <c r="D1086" s="38"/>
      <c r="E1086" s="40"/>
      <c r="F1086" s="1"/>
      <c r="G1086" s="1"/>
    </row>
    <row r="1087" spans="1:7" ht="23.25" customHeight="1">
      <c r="A1087" s="37"/>
      <c r="B1087" s="45"/>
      <c r="C1087" s="46"/>
      <c r="D1087" s="38"/>
      <c r="E1087" s="54" t="s">
        <v>754</v>
      </c>
      <c r="F1087" s="53">
        <v>5000</v>
      </c>
      <c r="G1087" s="39" t="s">
        <v>469</v>
      </c>
    </row>
    <row r="1088" spans="1:7" ht="23.25" customHeight="1">
      <c r="A1088" s="37"/>
      <c r="B1088" s="37" t="s">
        <v>1733</v>
      </c>
      <c r="C1088" s="46"/>
      <c r="D1088" s="38"/>
      <c r="E1088" s="39"/>
      <c r="F1088" s="40"/>
      <c r="G1088" s="40"/>
    </row>
    <row r="1089" spans="1:7" ht="23.25" customHeight="1">
      <c r="A1089" s="37"/>
      <c r="B1089" s="37" t="s">
        <v>1734</v>
      </c>
      <c r="C1089" s="46"/>
      <c r="D1089" s="38"/>
      <c r="E1089" s="39"/>
      <c r="F1089" s="40"/>
      <c r="G1089" s="40"/>
    </row>
    <row r="1090" spans="1:7" ht="23.25" customHeight="1">
      <c r="A1090" s="37"/>
      <c r="B1090" s="37" t="s">
        <v>80</v>
      </c>
      <c r="C1090" s="46"/>
      <c r="D1090" s="38"/>
      <c r="E1090" s="39"/>
      <c r="F1090" s="40"/>
      <c r="G1090" s="40"/>
    </row>
    <row r="1091" spans="1:7" ht="23.25" customHeight="1">
      <c r="A1091" s="37" t="s">
        <v>1661</v>
      </c>
      <c r="B1091" s="37"/>
      <c r="C1091" s="41"/>
      <c r="D1091" s="41"/>
      <c r="E1091" s="54" t="s">
        <v>470</v>
      </c>
      <c r="F1091" s="53">
        <f>SUM(F1092)</f>
        <v>100000</v>
      </c>
      <c r="G1091" s="39" t="s">
        <v>469</v>
      </c>
    </row>
    <row r="1092" spans="1:7" ht="23.25" customHeight="1">
      <c r="A1092" s="37" t="s">
        <v>30</v>
      </c>
      <c r="B1092" s="37"/>
      <c r="C1092" s="55"/>
      <c r="D1092" s="38"/>
      <c r="E1092" s="54" t="s">
        <v>754</v>
      </c>
      <c r="F1092" s="53">
        <v>100000</v>
      </c>
      <c r="G1092" s="39" t="s">
        <v>469</v>
      </c>
    </row>
    <row r="1093" spans="1:7" ht="23.25" customHeight="1">
      <c r="A1093" s="49"/>
      <c r="B1093" s="37" t="s">
        <v>434</v>
      </c>
      <c r="C1093" s="55"/>
      <c r="D1093" s="38"/>
      <c r="E1093" s="39"/>
      <c r="F1093" s="38"/>
      <c r="G1093" s="38"/>
    </row>
    <row r="1094" spans="1:7" ht="23.25" customHeight="1">
      <c r="A1094" s="37"/>
      <c r="B1094" s="37" t="s">
        <v>436</v>
      </c>
      <c r="C1094" s="55"/>
      <c r="D1094" s="38"/>
      <c r="E1094" s="39"/>
      <c r="F1094" s="38"/>
      <c r="G1094" s="38"/>
    </row>
    <row r="1095" spans="1:7" ht="12" customHeight="1">
      <c r="D1095" s="1"/>
      <c r="E1095" s="1"/>
      <c r="F1095" s="1"/>
      <c r="G1095" s="1"/>
    </row>
    <row r="1096" spans="1:7" ht="23.25" customHeight="1">
      <c r="A1096" s="384" t="s">
        <v>1325</v>
      </c>
      <c r="B1096" s="384"/>
      <c r="C1096" s="384"/>
      <c r="D1096" s="384"/>
      <c r="E1096" s="384"/>
      <c r="F1096" s="384"/>
      <c r="G1096" s="384"/>
    </row>
    <row r="1097" spans="1:7" ht="17.25" customHeight="1">
      <c r="A1097" s="42"/>
      <c r="B1097" s="37"/>
      <c r="C1097" s="40"/>
      <c r="D1097" s="43"/>
      <c r="E1097" s="44"/>
      <c r="F1097" s="40"/>
      <c r="G1097" s="40"/>
    </row>
    <row r="1098" spans="1:7" ht="23.25" customHeight="1">
      <c r="A1098" s="42" t="s">
        <v>1326</v>
      </c>
      <c r="B1098" s="37"/>
      <c r="C1098" s="40"/>
      <c r="D1098" s="43"/>
      <c r="E1098" s="70" t="s">
        <v>470</v>
      </c>
      <c r="F1098" s="115">
        <f>SUM(F1099)</f>
        <v>776340</v>
      </c>
      <c r="G1098" s="44" t="s">
        <v>469</v>
      </c>
    </row>
    <row r="1099" spans="1:7" ht="23.25" customHeight="1">
      <c r="A1099" s="45" t="s">
        <v>1365</v>
      </c>
      <c r="B1099" s="37"/>
      <c r="C1099" s="40"/>
      <c r="D1099" s="43"/>
      <c r="E1099" s="70" t="s">
        <v>470</v>
      </c>
      <c r="F1099" s="115">
        <f>SUM(F1100,F1133)</f>
        <v>776340</v>
      </c>
      <c r="G1099" s="44" t="s">
        <v>469</v>
      </c>
    </row>
    <row r="1100" spans="1:7" ht="23.25" customHeight="1">
      <c r="A1100" s="45" t="s">
        <v>1327</v>
      </c>
      <c r="B1100" s="37"/>
      <c r="C1100" s="40"/>
      <c r="D1100" s="43"/>
      <c r="E1100" s="70" t="s">
        <v>470</v>
      </c>
      <c r="F1100" s="115">
        <f>SUM(F1101,F1105,F1110,F1116,F1119,F1123,F1126,F1129)</f>
        <v>596340</v>
      </c>
      <c r="G1100" s="44" t="s">
        <v>469</v>
      </c>
    </row>
    <row r="1101" spans="1:7" ht="23.25" customHeight="1">
      <c r="A1101" s="37" t="s">
        <v>1328</v>
      </c>
      <c r="B1101" s="37"/>
      <c r="C1101" s="37"/>
      <c r="D1101" s="38"/>
      <c r="E1101" s="54" t="s">
        <v>754</v>
      </c>
      <c r="F1101" s="53">
        <f>(103080+18000+160000+60000+16320+91680+268680+65640)*10/100</f>
        <v>78340</v>
      </c>
      <c r="G1101" s="38" t="s">
        <v>469</v>
      </c>
    </row>
    <row r="1102" spans="1:7" ht="23.25" customHeight="1">
      <c r="A1102" s="49"/>
      <c r="B1102" s="37" t="s">
        <v>1329</v>
      </c>
      <c r="C1102" s="37"/>
      <c r="D1102" s="38"/>
      <c r="E1102" s="39"/>
      <c r="F1102" s="38"/>
      <c r="G1102" s="38"/>
    </row>
    <row r="1103" spans="1:7" ht="23.25" customHeight="1">
      <c r="A1103" s="37"/>
      <c r="B1103" s="37" t="s">
        <v>1478</v>
      </c>
      <c r="C1103" s="37"/>
      <c r="D1103" s="38"/>
      <c r="E1103" s="39"/>
      <c r="F1103" s="38"/>
      <c r="G1103" s="38"/>
    </row>
    <row r="1104" spans="1:7" ht="23.25" customHeight="1">
      <c r="A1104" s="37"/>
      <c r="B1104" s="37" t="s">
        <v>1330</v>
      </c>
      <c r="C1104" s="37"/>
      <c r="D1104" s="38"/>
      <c r="E1104" s="39"/>
      <c r="F1104" s="38"/>
      <c r="G1104" s="38"/>
    </row>
    <row r="1105" spans="1:7" ht="23.25" customHeight="1">
      <c r="A1105" s="37" t="s">
        <v>1331</v>
      </c>
      <c r="B1105" s="37"/>
      <c r="C1105" s="37"/>
      <c r="D1105" s="38"/>
      <c r="E1105" s="38" t="s">
        <v>754</v>
      </c>
      <c r="F1105" s="53">
        <v>18000</v>
      </c>
      <c r="G1105" s="38" t="s">
        <v>469</v>
      </c>
    </row>
    <row r="1106" spans="1:7" ht="23.25" customHeight="1">
      <c r="A1106" s="49"/>
      <c r="B1106" s="49" t="s">
        <v>1593</v>
      </c>
      <c r="C1106" s="37"/>
      <c r="D1106" s="38"/>
      <c r="E1106" s="39"/>
      <c r="F1106" s="38"/>
      <c r="G1106" s="38"/>
    </row>
    <row r="1107" spans="1:7" ht="23.25" customHeight="1">
      <c r="A1107" s="37"/>
      <c r="B1107" s="49" t="s">
        <v>1594</v>
      </c>
      <c r="C1107" s="37"/>
      <c r="D1107" s="38"/>
      <c r="E1107" s="39"/>
      <c r="F1107" s="38"/>
      <c r="G1107" s="38"/>
    </row>
    <row r="1108" spans="1:7" ht="23.25" customHeight="1">
      <c r="A1108" s="37"/>
      <c r="B1108" s="49" t="s">
        <v>1595</v>
      </c>
      <c r="C1108" s="37"/>
      <c r="D1108" s="38"/>
      <c r="E1108" s="39"/>
      <c r="F1108" s="38"/>
      <c r="G1108" s="38"/>
    </row>
    <row r="1109" spans="1:7" ht="23.25" customHeight="1">
      <c r="A1109" s="37"/>
      <c r="B1109" s="49" t="s">
        <v>1596</v>
      </c>
      <c r="C1109" s="37"/>
      <c r="D1109" s="38"/>
      <c r="E1109" s="39"/>
      <c r="F1109" s="38"/>
      <c r="G1109" s="38"/>
    </row>
    <row r="1110" spans="1:7" ht="23.25" customHeight="1">
      <c r="A1110" s="64" t="s">
        <v>1600</v>
      </c>
      <c r="B1110" s="49"/>
      <c r="C1110" s="37"/>
      <c r="D1110" s="38"/>
      <c r="E1110" s="38" t="s">
        <v>754</v>
      </c>
      <c r="F1110" s="53">
        <f>66000+120000</f>
        <v>186000</v>
      </c>
      <c r="G1110" s="38" t="s">
        <v>469</v>
      </c>
    </row>
    <row r="1111" spans="1:7" ht="23.25" customHeight="1">
      <c r="A1111" s="49"/>
      <c r="B1111" s="49" t="s">
        <v>1597</v>
      </c>
      <c r="C1111" s="37"/>
      <c r="D1111" s="38"/>
      <c r="E1111" s="39"/>
      <c r="F1111" s="38"/>
      <c r="G1111" s="38"/>
    </row>
    <row r="1112" spans="1:7" ht="23.25" customHeight="1">
      <c r="A1112" s="37"/>
      <c r="B1112" s="49" t="s">
        <v>1477</v>
      </c>
      <c r="C1112" s="37"/>
      <c r="D1112" s="38"/>
      <c r="E1112" s="39"/>
      <c r="F1112" s="38"/>
      <c r="G1112" s="38"/>
    </row>
    <row r="1113" spans="1:7" ht="23.25" customHeight="1">
      <c r="A1113" s="37"/>
      <c r="B1113" s="49" t="s">
        <v>1476</v>
      </c>
      <c r="C1113" s="37"/>
      <c r="D1113" s="38"/>
      <c r="E1113" s="39"/>
      <c r="F1113" s="38"/>
      <c r="G1113" s="38"/>
    </row>
    <row r="1114" spans="1:7" ht="23.25" customHeight="1">
      <c r="A1114" s="37"/>
      <c r="B1114" s="37" t="s">
        <v>1598</v>
      </c>
      <c r="C1114" s="37"/>
      <c r="D1114" s="38"/>
      <c r="E1114" s="39"/>
      <c r="F1114" s="38"/>
      <c r="G1114" s="38"/>
    </row>
    <row r="1115" spans="1:7" ht="23.25" customHeight="1">
      <c r="A1115" s="37"/>
      <c r="B1115" s="49" t="s">
        <v>1599</v>
      </c>
      <c r="C1115" s="37"/>
      <c r="D1115" s="38"/>
      <c r="E1115" s="39"/>
      <c r="F1115" s="38"/>
      <c r="G1115" s="38"/>
    </row>
    <row r="1116" spans="1:7" ht="23.25" customHeight="1">
      <c r="A1116" s="37" t="s">
        <v>1601</v>
      </c>
      <c r="B1116" s="116"/>
      <c r="C1116" s="37"/>
      <c r="D1116" s="38"/>
      <c r="E1116" s="45"/>
      <c r="F1116" s="53">
        <v>100000</v>
      </c>
      <c r="G1116" s="38" t="s">
        <v>469</v>
      </c>
    </row>
    <row r="1117" spans="1:7" ht="23.25" customHeight="1">
      <c r="A1117" s="49"/>
      <c r="B1117" s="49" t="s">
        <v>1602</v>
      </c>
      <c r="C1117" s="37"/>
      <c r="D1117" s="38"/>
      <c r="E1117" s="39"/>
      <c r="F1117" s="38"/>
      <c r="G1117" s="38"/>
    </row>
    <row r="1118" spans="1:7" ht="23.25" customHeight="1">
      <c r="A1118" s="37"/>
      <c r="B1118" s="49" t="s">
        <v>1603</v>
      </c>
      <c r="C1118" s="37"/>
      <c r="D1118" s="38"/>
      <c r="E1118" s="39"/>
      <c r="F1118" s="38"/>
      <c r="G1118" s="38"/>
    </row>
    <row r="1119" spans="1:7" ht="23.25" customHeight="1">
      <c r="A1119" s="37" t="s">
        <v>1604</v>
      </c>
      <c r="B1119" s="37"/>
      <c r="C1119" s="37"/>
      <c r="D1119" s="38"/>
      <c r="E1119" s="38" t="s">
        <v>754</v>
      </c>
      <c r="F1119" s="53">
        <v>137000</v>
      </c>
      <c r="G1119" s="38" t="s">
        <v>469</v>
      </c>
    </row>
    <row r="1120" spans="1:7" ht="23.25" customHeight="1">
      <c r="A1120" s="49"/>
      <c r="B1120" s="49" t="s">
        <v>1605</v>
      </c>
      <c r="C1120" s="37"/>
      <c r="D1120" s="38"/>
      <c r="E1120" s="39"/>
      <c r="F1120" s="38"/>
      <c r="G1120" s="38"/>
    </row>
    <row r="1121" spans="1:7" ht="23.25" customHeight="1">
      <c r="A1121" s="37"/>
      <c r="B1121" s="49" t="s">
        <v>1606</v>
      </c>
      <c r="C1121" s="37"/>
      <c r="D1121" s="38"/>
      <c r="E1121" s="39"/>
      <c r="F1121" s="38"/>
      <c r="G1121" s="38"/>
    </row>
    <row r="1122" spans="1:7" ht="23.25" customHeight="1">
      <c r="A1122" s="37"/>
      <c r="B1122" s="49" t="s">
        <v>1607</v>
      </c>
      <c r="C1122" s="37"/>
      <c r="D1122" s="38"/>
      <c r="E1122" s="39"/>
      <c r="F1122" s="38"/>
      <c r="G1122" s="38"/>
    </row>
    <row r="1123" spans="1:7" ht="23.25" customHeight="1">
      <c r="A1123" s="37" t="s">
        <v>1608</v>
      </c>
      <c r="B1123" s="45"/>
      <c r="C1123" s="37"/>
      <c r="D1123" s="38"/>
      <c r="E1123" s="38" t="s">
        <v>754</v>
      </c>
      <c r="F1123" s="53">
        <v>30000</v>
      </c>
      <c r="G1123" s="38" t="s">
        <v>469</v>
      </c>
    </row>
    <row r="1124" spans="1:7" ht="23.25" customHeight="1">
      <c r="A1124" s="49"/>
      <c r="B1124" s="37" t="s">
        <v>1609</v>
      </c>
      <c r="C1124" s="37"/>
      <c r="D1124" s="38"/>
      <c r="E1124" s="39"/>
      <c r="F1124" s="38"/>
      <c r="G1124" s="38"/>
    </row>
    <row r="1125" spans="1:7" ht="23.25" customHeight="1">
      <c r="A1125" s="37"/>
      <c r="B1125" s="37" t="s">
        <v>1610</v>
      </c>
      <c r="C1125" s="37"/>
      <c r="D1125" s="38"/>
      <c r="E1125" s="39"/>
      <c r="F1125" s="38"/>
      <c r="G1125" s="38"/>
    </row>
    <row r="1126" spans="1:7" ht="23.25" customHeight="1">
      <c r="A1126" s="37" t="s">
        <v>1767</v>
      </c>
      <c r="B1126" s="48"/>
      <c r="C1126" s="37"/>
      <c r="D1126" s="38"/>
      <c r="E1126" s="38" t="s">
        <v>754</v>
      </c>
      <c r="F1126" s="53">
        <v>17000</v>
      </c>
      <c r="G1126" s="38" t="s">
        <v>469</v>
      </c>
    </row>
    <row r="1127" spans="1:7" ht="23.25" customHeight="1">
      <c r="A1127" s="49"/>
      <c r="B1127" s="49" t="s">
        <v>1611</v>
      </c>
      <c r="C1127" s="37"/>
      <c r="D1127" s="38"/>
      <c r="E1127" s="39"/>
      <c r="F1127" s="38"/>
      <c r="G1127" s="38"/>
    </row>
    <row r="1128" spans="1:7" ht="23.25" customHeight="1">
      <c r="A1128" s="37"/>
      <c r="B1128" s="49" t="s">
        <v>1612</v>
      </c>
      <c r="C1128" s="37"/>
      <c r="D1128" s="38"/>
      <c r="E1128" s="39"/>
      <c r="F1128" s="38"/>
      <c r="G1128" s="38"/>
    </row>
    <row r="1129" spans="1:7" ht="23.25" customHeight="1">
      <c r="A1129" s="37" t="s">
        <v>1766</v>
      </c>
      <c r="B1129" s="37"/>
      <c r="C1129" s="37"/>
      <c r="D1129" s="38"/>
      <c r="E1129" s="38" t="s">
        <v>754</v>
      </c>
      <c r="F1129" s="53">
        <v>30000</v>
      </c>
      <c r="G1129" s="38" t="s">
        <v>469</v>
      </c>
    </row>
    <row r="1130" spans="1:7" ht="23.25" customHeight="1">
      <c r="A1130" s="49"/>
      <c r="B1130" s="49" t="s">
        <v>1613</v>
      </c>
      <c r="C1130" s="37"/>
      <c r="D1130" s="38"/>
      <c r="E1130" s="39"/>
      <c r="F1130" s="38"/>
      <c r="G1130" s="38"/>
    </row>
    <row r="1131" spans="1:7" ht="23.25" customHeight="1">
      <c r="A1131" s="49"/>
      <c r="B1131" s="49" t="s">
        <v>460</v>
      </c>
      <c r="C1131" s="37"/>
      <c r="D1131" s="38"/>
      <c r="E1131" s="39"/>
      <c r="F1131" s="38"/>
      <c r="G1131" s="38"/>
    </row>
    <row r="1132" spans="1:7" ht="23.25" customHeight="1">
      <c r="A1132" s="37"/>
      <c r="B1132" s="49" t="s">
        <v>1614</v>
      </c>
      <c r="C1132" s="37"/>
      <c r="D1132" s="38"/>
      <c r="E1132" s="39"/>
      <c r="F1132" s="38"/>
      <c r="G1132" s="38"/>
    </row>
    <row r="1133" spans="1:7" ht="23.25" customHeight="1">
      <c r="A1133" s="45" t="s">
        <v>1615</v>
      </c>
      <c r="B1133" s="49"/>
      <c r="C1133" s="37"/>
      <c r="D1133" s="38"/>
      <c r="E1133" s="40" t="s">
        <v>470</v>
      </c>
      <c r="F1133" s="43">
        <f>SUM(F1135)</f>
        <v>180000</v>
      </c>
      <c r="G1133" s="44" t="s">
        <v>469</v>
      </c>
    </row>
    <row r="1134" spans="1:7" ht="23.25" customHeight="1">
      <c r="A1134" s="49" t="s">
        <v>1616</v>
      </c>
      <c r="B1134" s="49"/>
      <c r="C1134" s="37"/>
      <c r="D1134" s="38"/>
      <c r="E1134" s="45"/>
      <c r="F1134" s="1"/>
      <c r="G1134" s="1"/>
    </row>
    <row r="1135" spans="1:7" ht="23.25" customHeight="1">
      <c r="A1135" s="49"/>
      <c r="B1135" s="49"/>
      <c r="C1135" s="37"/>
      <c r="D1135" s="38"/>
      <c r="E1135" s="45"/>
      <c r="F1135" s="277">
        <f>18000000*1/100</f>
        <v>180000</v>
      </c>
      <c r="G1135" s="38" t="s">
        <v>469</v>
      </c>
    </row>
    <row r="1136" spans="1:7" ht="23.25" customHeight="1">
      <c r="A1136" s="49"/>
      <c r="B1136" s="49" t="s">
        <v>1617</v>
      </c>
      <c r="C1136" s="37"/>
      <c r="D1136" s="38"/>
      <c r="E1136" s="39"/>
      <c r="F1136" s="38"/>
      <c r="G1136" s="38"/>
    </row>
    <row r="1137" spans="1:7" ht="23.25" customHeight="1">
      <c r="A1137" s="37"/>
      <c r="B1137" s="49" t="s">
        <v>1618</v>
      </c>
      <c r="C1137" s="37"/>
      <c r="D1137" s="38"/>
      <c r="E1137" s="39"/>
      <c r="F1137" s="38"/>
      <c r="G1137" s="38"/>
    </row>
    <row r="1138" spans="1:7" ht="23.25" customHeight="1">
      <c r="A1138" s="37"/>
      <c r="B1138" s="37"/>
      <c r="C1138" s="55"/>
      <c r="D1138" s="38"/>
      <c r="E1138" s="39"/>
      <c r="F1138" s="38"/>
      <c r="G1138" s="38"/>
    </row>
    <row r="1139" spans="1:7" ht="23.25" customHeight="1">
      <c r="D1139" s="1"/>
      <c r="E1139" s="1"/>
      <c r="F1139" s="1"/>
      <c r="G1139" s="1"/>
    </row>
    <row r="1140" spans="1:7" ht="23.25" customHeight="1">
      <c r="D1140" s="1"/>
      <c r="E1140" s="1"/>
      <c r="F1140" s="1"/>
      <c r="G1140" s="1"/>
    </row>
    <row r="1141" spans="1:7" ht="29.25" customHeight="1">
      <c r="D1141" s="1"/>
      <c r="E1141" s="1"/>
      <c r="F1141" s="1"/>
      <c r="G1141" s="1"/>
    </row>
    <row r="1142" spans="1:7" ht="16.149999999999999" customHeight="1">
      <c r="D1142" s="1"/>
      <c r="E1142" s="1"/>
      <c r="F1142" s="1"/>
      <c r="G1142" s="1"/>
    </row>
    <row r="1143" spans="1:7" ht="23.25" customHeight="1">
      <c r="D1143" s="1"/>
      <c r="E1143" s="1"/>
      <c r="F1143" s="1"/>
      <c r="G1143" s="1"/>
    </row>
    <row r="1144" spans="1:7" ht="23.25" customHeight="1">
      <c r="D1144" s="1"/>
      <c r="E1144" s="1"/>
      <c r="F1144" s="1"/>
      <c r="G1144" s="1"/>
    </row>
    <row r="1145" spans="1:7" ht="23.25" customHeight="1">
      <c r="D1145" s="1"/>
      <c r="E1145" s="1"/>
      <c r="F1145" s="1"/>
      <c r="G1145" s="1"/>
    </row>
    <row r="1146" spans="1:7" ht="23.25" customHeight="1">
      <c r="C1146"/>
    </row>
    <row r="1147" spans="1:7" ht="23.25" customHeight="1">
      <c r="C1147"/>
    </row>
    <row r="1148" spans="1:7" ht="23.25" customHeight="1">
      <c r="C1148"/>
    </row>
    <row r="1149" spans="1:7" ht="23.25" customHeight="1">
      <c r="C1149"/>
    </row>
    <row r="1150" spans="1:7" ht="23.25" customHeight="1">
      <c r="C1150"/>
    </row>
    <row r="1151" spans="1:7" ht="23.25" customHeight="1">
      <c r="C1151"/>
    </row>
    <row r="1152" spans="1:7" ht="23.25" customHeight="1">
      <c r="C1152"/>
    </row>
    <row r="1153" spans="3:3" ht="23.25" customHeight="1">
      <c r="C1153"/>
    </row>
    <row r="1154" spans="3:3" ht="23.25" customHeight="1">
      <c r="C1154"/>
    </row>
    <row r="1155" spans="3:3" ht="23.25" customHeight="1">
      <c r="C1155"/>
    </row>
    <row r="1156" spans="3:3" ht="23.25" customHeight="1">
      <c r="C1156"/>
    </row>
    <row r="1157" spans="3:3" ht="23.25" customHeight="1">
      <c r="C1157"/>
    </row>
    <row r="1158" spans="3:3" ht="23.25" customHeight="1">
      <c r="C1158"/>
    </row>
    <row r="1159" spans="3:3" ht="23.25" customHeight="1">
      <c r="C1159"/>
    </row>
    <row r="1160" spans="3:3" ht="23.25" customHeight="1">
      <c r="C1160"/>
    </row>
    <row r="1161" spans="3:3" ht="23.25" customHeight="1">
      <c r="C1161"/>
    </row>
    <row r="1162" spans="3:3" ht="23.25" customHeight="1">
      <c r="C1162"/>
    </row>
    <row r="1163" spans="3:3" ht="23.25" customHeight="1">
      <c r="C1163"/>
    </row>
    <row r="1164" spans="3:3" ht="23.25" customHeight="1">
      <c r="C1164"/>
    </row>
    <row r="1165" spans="3:3" ht="23.25" customHeight="1">
      <c r="C1165"/>
    </row>
    <row r="1166" spans="3:3" ht="23.25" customHeight="1">
      <c r="C1166"/>
    </row>
    <row r="1167" spans="3:3" ht="23.25" customHeight="1">
      <c r="C1167"/>
    </row>
    <row r="1168" spans="3:3" ht="23.25" customHeight="1">
      <c r="C1168"/>
    </row>
    <row r="1169" spans="3:3" ht="23.25" customHeight="1">
      <c r="C1169"/>
    </row>
    <row r="1170" spans="3:3" ht="23.25" customHeight="1">
      <c r="C1170"/>
    </row>
    <row r="1171" spans="3:3" ht="23.25" customHeight="1">
      <c r="C1171"/>
    </row>
    <row r="1172" spans="3:3" ht="23.25" customHeight="1">
      <c r="C1172"/>
    </row>
    <row r="1173" spans="3:3" ht="23.25" customHeight="1">
      <c r="C1173"/>
    </row>
    <row r="1174" spans="3:3" ht="23.25" customHeight="1">
      <c r="C1174"/>
    </row>
    <row r="1175" spans="3:3" ht="23.25" customHeight="1">
      <c r="C1175"/>
    </row>
    <row r="1176" spans="3:3" ht="23.25" customHeight="1">
      <c r="C1176"/>
    </row>
    <row r="1177" spans="3:3" ht="23.25" customHeight="1">
      <c r="C1177"/>
    </row>
    <row r="1178" spans="3:3" ht="23.25" customHeight="1">
      <c r="C1178"/>
    </row>
    <row r="1179" spans="3:3" ht="23.25" customHeight="1">
      <c r="C1179"/>
    </row>
    <row r="1180" spans="3:3" ht="23.25" customHeight="1">
      <c r="C1180"/>
    </row>
    <row r="1181" spans="3:3" ht="23.25" customHeight="1">
      <c r="C1181"/>
    </row>
    <row r="1182" spans="3:3" ht="23.25" customHeight="1">
      <c r="C1182"/>
    </row>
    <row r="1183" spans="3:3" ht="23.25" customHeight="1">
      <c r="C1183"/>
    </row>
    <row r="1184" spans="3:3" ht="23.25" customHeight="1">
      <c r="C1184"/>
    </row>
    <row r="1185" spans="3:3" ht="23.25" customHeight="1">
      <c r="C1185"/>
    </row>
    <row r="1186" spans="3:3" ht="23.25" customHeight="1">
      <c r="C1186"/>
    </row>
    <row r="1187" spans="3:3" ht="23.25" customHeight="1">
      <c r="C1187"/>
    </row>
    <row r="1188" spans="3:3" ht="23.25" customHeight="1">
      <c r="C1188"/>
    </row>
    <row r="1189" spans="3:3" ht="23.25" customHeight="1">
      <c r="C1189"/>
    </row>
    <row r="1190" spans="3:3" ht="23.25" customHeight="1">
      <c r="C1190"/>
    </row>
    <row r="1191" spans="3:3" ht="23.25" customHeight="1">
      <c r="C1191"/>
    </row>
    <row r="1192" spans="3:3" ht="23.25" customHeight="1">
      <c r="C1192"/>
    </row>
    <row r="1193" spans="3:3" ht="23.25" customHeight="1">
      <c r="C1193"/>
    </row>
    <row r="1194" spans="3:3" ht="23.25" customHeight="1">
      <c r="C1194"/>
    </row>
    <row r="1195" spans="3:3" ht="23.25" customHeight="1">
      <c r="C1195"/>
    </row>
    <row r="1196" spans="3:3" ht="23.25" customHeight="1">
      <c r="C1196"/>
    </row>
    <row r="1197" spans="3:3" ht="23.25" customHeight="1">
      <c r="C1197"/>
    </row>
    <row r="1198" spans="3:3" ht="23.25" customHeight="1">
      <c r="C1198"/>
    </row>
    <row r="1199" spans="3:3" ht="23.25" customHeight="1">
      <c r="C1199"/>
    </row>
    <row r="1200" spans="3:3" ht="23.25" customHeight="1">
      <c r="C1200"/>
    </row>
    <row r="1201" spans="1:8" ht="23.25" customHeight="1">
      <c r="C1201"/>
    </row>
    <row r="1202" spans="1:8" ht="23.25" customHeight="1">
      <c r="C1202"/>
    </row>
    <row r="1203" spans="1:8" ht="23.25" customHeight="1">
      <c r="C1203"/>
    </row>
    <row r="1204" spans="1:8" ht="23.25" customHeight="1">
      <c r="C1204"/>
    </row>
    <row r="1205" spans="1:8" ht="23.25" customHeight="1">
      <c r="C1205"/>
    </row>
    <row r="1206" spans="1:8" ht="23.25" customHeight="1">
      <c r="C1206"/>
    </row>
    <row r="1207" spans="1:8" ht="23.25" customHeight="1">
      <c r="C1207"/>
    </row>
    <row r="1208" spans="1:8" ht="23.25" customHeight="1">
      <c r="C1208"/>
    </row>
    <row r="1209" spans="1:8" ht="23.25" customHeight="1">
      <c r="C1209"/>
    </row>
    <row r="1210" spans="1:8" ht="23.25" customHeight="1">
      <c r="C1210"/>
    </row>
    <row r="1211" spans="1:8" ht="23.25" customHeight="1">
      <c r="C1211"/>
    </row>
    <row r="1212" spans="1:8" ht="23.25" customHeight="1">
      <c r="C1212"/>
    </row>
    <row r="1213" spans="1:8" ht="23.25" customHeight="1">
      <c r="C1213"/>
    </row>
    <row r="1214" spans="1:8" s="2" customFormat="1" ht="26.25" customHeight="1">
      <c r="A1214" s="1"/>
      <c r="B1214" s="25"/>
      <c r="C1214"/>
      <c r="D1214" s="3"/>
      <c r="E1214" s="4"/>
      <c r="F1214" s="3"/>
      <c r="G1214" s="3"/>
      <c r="H1214" s="7"/>
    </row>
    <row r="1215" spans="1:8" ht="26.25">
      <c r="A1215" s="36"/>
      <c r="B1215" s="36"/>
      <c r="C1215" s="36"/>
      <c r="D1215" s="36"/>
      <c r="E1215" s="36"/>
      <c r="F1215" s="36"/>
      <c r="G1215" s="24"/>
    </row>
  </sheetData>
  <mergeCells count="18">
    <mergeCell ref="A1:G1"/>
    <mergeCell ref="A242:B242"/>
    <mergeCell ref="A660:G660"/>
    <mergeCell ref="A642:G642"/>
    <mergeCell ref="A619:G619"/>
    <mergeCell ref="A399:G399"/>
    <mergeCell ref="A361:G361"/>
    <mergeCell ref="B355:H355"/>
    <mergeCell ref="A5:G5"/>
    <mergeCell ref="A1096:G1096"/>
    <mergeCell ref="A905:G905"/>
    <mergeCell ref="A2:G2"/>
    <mergeCell ref="A3:G3"/>
    <mergeCell ref="A4:G4"/>
    <mergeCell ref="A1062:G1062"/>
    <mergeCell ref="A810:G810"/>
    <mergeCell ref="A1044:G1044"/>
    <mergeCell ref="A10:G10"/>
  </mergeCells>
  <phoneticPr fontId="3" type="noConversion"/>
  <pageMargins left="1.0629921259842521" right="0.15748031496062992" top="1.03" bottom="0.56999999999999995" header="0.62" footer="0.54"/>
  <pageSetup paperSize="9" firstPageNumber="65" orientation="portrait" useFirstPageNumber="1" r:id="rId1"/>
  <headerFooter alignWithMargins="0">
    <oddHeader>&amp;C&amp;P</oddHeader>
  </headerFooter>
  <rowBreaks count="34" manualBreakCount="34">
    <brk id="30" max="6" man="1"/>
    <brk id="60" max="6" man="1"/>
    <brk id="90" max="6" man="1"/>
    <brk id="184" max="6" man="1"/>
    <brk id="213" max="6" man="1"/>
    <brk id="241" max="6" man="1"/>
    <brk id="271" max="6" man="1"/>
    <brk id="300" max="6" man="1"/>
    <brk id="332" max="6" man="1"/>
    <brk id="360" max="6" man="1"/>
    <brk id="392" max="6" man="1"/>
    <brk id="420" max="6" man="1"/>
    <brk id="450" max="6" man="1"/>
    <brk id="482" max="6" man="1"/>
    <brk id="510" max="6" man="1"/>
    <brk id="540" max="6" man="1"/>
    <brk id="570" max="6" man="1"/>
    <brk id="599" max="6" man="1"/>
    <brk id="629" max="6" man="1"/>
    <brk id="658" max="6" man="1"/>
    <brk id="690" max="6" man="1"/>
    <brk id="720" max="6" man="1"/>
    <brk id="750" max="6" man="1"/>
    <brk id="775" max="6" man="1"/>
    <brk id="804" max="6" man="1"/>
    <brk id="836" max="6" man="1"/>
    <brk id="866" max="6" man="1"/>
    <brk id="895" max="6" man="1"/>
    <brk id="959" max="6" man="1"/>
    <brk id="993" max="6" man="1"/>
    <brk id="1022" max="6" man="1"/>
    <brk id="1053" max="6" man="1"/>
    <brk id="1079" max="6" man="1"/>
    <brk id="1109" max="6" man="1"/>
  </rowBreaks>
  <colBreaks count="1" manualBreakCount="1">
    <brk id="7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tabSelected="1" view="pageBreakPreview" topLeftCell="B4" zoomScaleNormal="100" zoomScaleSheetLayoutView="80" workbookViewId="0">
      <pane xSplit="2" ySplit="3" topLeftCell="I54" activePane="bottomRight" state="frozen"/>
      <selection activeCell="B4" sqref="B4"/>
      <selection pane="topRight" activeCell="D4" sqref="D4"/>
      <selection pane="bottomLeft" activeCell="B7" sqref="B7"/>
      <selection pane="bottomRight" activeCell="Q67" sqref="Q67"/>
    </sheetView>
  </sheetViews>
  <sheetFormatPr defaultRowHeight="23.25"/>
  <cols>
    <col min="1" max="1" width="18" style="1" customWidth="1"/>
    <col min="2" max="2" width="18.7109375" style="1" customWidth="1"/>
    <col min="3" max="3" width="44.5703125" style="1" customWidth="1"/>
    <col min="4" max="4" width="17.85546875" style="4" customWidth="1"/>
    <col min="5" max="5" width="17.28515625" style="4" customWidth="1"/>
    <col min="6" max="6" width="18.140625" style="4" customWidth="1"/>
    <col min="7" max="7" width="16.5703125" style="4" customWidth="1"/>
    <col min="8" max="8" width="17" style="4" customWidth="1"/>
    <col min="9" max="9" width="16.5703125" style="4" customWidth="1"/>
    <col min="10" max="10" width="17.42578125" style="4" customWidth="1"/>
    <col min="11" max="11" width="20.85546875" style="4" customWidth="1"/>
    <col min="12" max="12" width="18.28515625" style="4" customWidth="1"/>
    <col min="13" max="13" width="19.5703125" style="4" customWidth="1"/>
    <col min="14" max="14" width="16.85546875" style="4" customWidth="1"/>
    <col min="15" max="15" width="17" style="4" customWidth="1"/>
    <col min="16" max="16" width="13.28515625" style="4" hidden="1" customWidth="1"/>
    <col min="17" max="17" width="15.42578125" style="4" customWidth="1"/>
    <col min="18" max="18" width="12.42578125" style="4" customWidth="1"/>
    <col min="19" max="19" width="14.140625" style="4" customWidth="1"/>
    <col min="20" max="20" width="8.5703125" style="4" customWidth="1"/>
    <col min="21" max="21" width="23.5703125" style="1" customWidth="1"/>
    <col min="22" max="16384" width="9.140625" style="1"/>
  </cols>
  <sheetData>
    <row r="1" spans="1:20" ht="29.25" customHeight="1">
      <c r="A1" s="384" t="s">
        <v>763</v>
      </c>
      <c r="B1" s="384"/>
      <c r="C1" s="384"/>
      <c r="D1" s="384"/>
      <c r="E1" s="384"/>
      <c r="F1" s="384"/>
      <c r="G1" s="40"/>
      <c r="H1" s="40"/>
      <c r="I1" s="349"/>
      <c r="J1" s="349"/>
      <c r="K1" s="349"/>
      <c r="L1" s="349"/>
      <c r="M1" s="349"/>
      <c r="N1" s="349"/>
      <c r="O1" s="349"/>
      <c r="P1" s="56"/>
      <c r="Q1" s="56"/>
      <c r="R1" s="56"/>
      <c r="S1" s="56"/>
      <c r="T1" s="56"/>
    </row>
    <row r="2" spans="1:20">
      <c r="A2" s="56" t="s">
        <v>6</v>
      </c>
      <c r="B2" s="56"/>
      <c r="C2" s="56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279"/>
      <c r="P2" s="64"/>
      <c r="Q2" s="64"/>
      <c r="R2" s="64"/>
      <c r="S2" s="64"/>
      <c r="T2" s="64"/>
    </row>
    <row r="3" spans="1:20" ht="7.5" customHeight="1">
      <c r="A3" s="37"/>
      <c r="B3" s="37"/>
      <c r="C3" s="37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279"/>
      <c r="P3" s="39"/>
      <c r="Q3" s="39"/>
      <c r="R3" s="39"/>
      <c r="S3" s="39"/>
      <c r="T3" s="39"/>
    </row>
    <row r="4" spans="1:20" ht="23.25" customHeight="1">
      <c r="A4" s="439" t="s">
        <v>1083</v>
      </c>
      <c r="B4" s="440"/>
      <c r="C4" s="437" t="s">
        <v>1296</v>
      </c>
      <c r="D4" s="396" t="s">
        <v>243</v>
      </c>
      <c r="E4" s="396" t="s">
        <v>764</v>
      </c>
      <c r="F4" s="396" t="s">
        <v>1669</v>
      </c>
      <c r="G4" s="396" t="s">
        <v>1641</v>
      </c>
      <c r="H4" s="396" t="s">
        <v>1668</v>
      </c>
      <c r="I4" s="396" t="s">
        <v>765</v>
      </c>
      <c r="J4" s="396" t="s">
        <v>12</v>
      </c>
      <c r="K4" s="396" t="s">
        <v>280</v>
      </c>
      <c r="L4" s="396" t="s">
        <v>766</v>
      </c>
      <c r="M4" s="396" t="s">
        <v>767</v>
      </c>
      <c r="N4" s="399" t="s">
        <v>1207</v>
      </c>
      <c r="O4" s="447" t="s">
        <v>470</v>
      </c>
      <c r="P4" s="414"/>
      <c r="Q4" s="445"/>
      <c r="R4" s="445"/>
      <c r="S4" s="445"/>
      <c r="T4" s="445"/>
    </row>
    <row r="5" spans="1:20" ht="19.5" customHeight="1">
      <c r="A5" s="441"/>
      <c r="B5" s="442"/>
      <c r="C5" s="438"/>
      <c r="D5" s="397"/>
      <c r="E5" s="397"/>
      <c r="F5" s="397"/>
      <c r="G5" s="397"/>
      <c r="H5" s="397"/>
      <c r="I5" s="397"/>
      <c r="J5" s="397"/>
      <c r="K5" s="397"/>
      <c r="L5" s="397"/>
      <c r="M5" s="397"/>
      <c r="N5" s="401"/>
      <c r="O5" s="448"/>
      <c r="P5" s="415"/>
      <c r="Q5" s="446"/>
      <c r="R5" s="446"/>
      <c r="S5" s="446"/>
      <c r="T5" s="446"/>
    </row>
    <row r="6" spans="1:20" ht="5.45" hidden="1" customHeight="1">
      <c r="A6" s="443"/>
      <c r="B6" s="444"/>
      <c r="C6" s="340"/>
      <c r="D6" s="397"/>
      <c r="E6" s="397"/>
      <c r="F6" s="397"/>
      <c r="G6" s="397"/>
      <c r="H6" s="397"/>
      <c r="I6" s="397"/>
      <c r="J6" s="397"/>
      <c r="K6" s="397"/>
      <c r="L6" s="397"/>
      <c r="M6" s="397"/>
      <c r="N6" s="342"/>
      <c r="O6" s="354"/>
      <c r="P6" s="415"/>
      <c r="Q6" s="446"/>
      <c r="R6" s="446"/>
      <c r="S6" s="446"/>
      <c r="T6" s="446"/>
    </row>
    <row r="7" spans="1:20" ht="26.25" customHeight="1">
      <c r="A7" s="431" t="s">
        <v>1208</v>
      </c>
      <c r="B7" s="434" t="s">
        <v>1208</v>
      </c>
      <c r="C7" s="103" t="s">
        <v>768</v>
      </c>
      <c r="D7" s="183">
        <v>78340</v>
      </c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357">
        <f>SUM(D7:N7)</f>
        <v>78340</v>
      </c>
      <c r="P7" s="68"/>
      <c r="Q7" s="184">
        <f>SUM(O7:O15)</f>
        <v>776340</v>
      </c>
      <c r="R7" s="68"/>
      <c r="S7" s="184"/>
      <c r="T7" s="185"/>
    </row>
    <row r="8" spans="1:20" ht="26.25" customHeight="1">
      <c r="A8" s="432"/>
      <c r="B8" s="435"/>
      <c r="C8" s="103" t="s">
        <v>769</v>
      </c>
      <c r="D8" s="183">
        <v>18000</v>
      </c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357">
        <f t="shared" ref="O8:O67" si="0">SUM(D8:N8)</f>
        <v>18000</v>
      </c>
      <c r="P8" s="68"/>
      <c r="Q8" s="184"/>
      <c r="R8" s="68"/>
      <c r="S8" s="184"/>
      <c r="T8" s="185"/>
    </row>
    <row r="9" spans="1:20" ht="26.25" customHeight="1">
      <c r="A9" s="432"/>
      <c r="B9" s="435"/>
      <c r="C9" s="103" t="s">
        <v>770</v>
      </c>
      <c r="D9" s="183">
        <v>186000</v>
      </c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357">
        <f t="shared" si="0"/>
        <v>186000</v>
      </c>
      <c r="P9" s="68"/>
      <c r="Q9" s="184"/>
      <c r="R9" s="68"/>
      <c r="S9" s="184"/>
      <c r="T9" s="185"/>
    </row>
    <row r="10" spans="1:20" ht="25.15" customHeight="1">
      <c r="A10" s="432"/>
      <c r="B10" s="435"/>
      <c r="C10" s="324" t="s">
        <v>771</v>
      </c>
      <c r="D10" s="183">
        <v>100000</v>
      </c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357">
        <f t="shared" si="0"/>
        <v>100000</v>
      </c>
      <c r="P10" s="68"/>
      <c r="Q10" s="184"/>
      <c r="R10" s="68"/>
      <c r="S10" s="184"/>
      <c r="T10" s="185"/>
    </row>
    <row r="11" spans="1:20" ht="26.25" customHeight="1">
      <c r="A11" s="432"/>
      <c r="B11" s="435"/>
      <c r="C11" s="103" t="s">
        <v>772</v>
      </c>
      <c r="D11" s="183">
        <v>137000</v>
      </c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357">
        <f t="shared" si="0"/>
        <v>137000</v>
      </c>
      <c r="P11" s="68"/>
      <c r="Q11" s="184"/>
      <c r="R11" s="68"/>
      <c r="S11" s="184"/>
      <c r="T11" s="185"/>
    </row>
    <row r="12" spans="1:20" ht="26.25" customHeight="1">
      <c r="A12" s="432"/>
      <c r="B12" s="435"/>
      <c r="C12" s="103" t="s">
        <v>773</v>
      </c>
      <c r="D12" s="183">
        <v>30000</v>
      </c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357">
        <f t="shared" si="0"/>
        <v>30000</v>
      </c>
      <c r="P12" s="68"/>
      <c r="Q12" s="184"/>
      <c r="R12" s="68"/>
      <c r="S12" s="184"/>
      <c r="T12" s="185"/>
    </row>
    <row r="13" spans="1:20" ht="26.25" customHeight="1">
      <c r="A13" s="432"/>
      <c r="B13" s="435"/>
      <c r="C13" s="103" t="s">
        <v>774</v>
      </c>
      <c r="D13" s="183">
        <v>17000</v>
      </c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357">
        <f t="shared" si="0"/>
        <v>17000</v>
      </c>
      <c r="P13" s="68"/>
      <c r="Q13" s="184"/>
      <c r="R13" s="68"/>
      <c r="S13" s="184"/>
      <c r="T13" s="185"/>
    </row>
    <row r="14" spans="1:20" ht="26.25" customHeight="1">
      <c r="A14" s="432"/>
      <c r="B14" s="436"/>
      <c r="C14" s="103" t="s">
        <v>775</v>
      </c>
      <c r="D14" s="183">
        <v>30000</v>
      </c>
      <c r="E14" s="183"/>
      <c r="F14" s="183"/>
      <c r="G14" s="183"/>
      <c r="H14" s="183"/>
      <c r="I14" s="183"/>
      <c r="J14" s="183"/>
      <c r="K14" s="183"/>
      <c r="L14" s="183"/>
      <c r="M14" s="183"/>
      <c r="N14" s="183"/>
      <c r="O14" s="357">
        <f t="shared" si="0"/>
        <v>30000</v>
      </c>
      <c r="P14" s="68"/>
      <c r="Q14" s="184"/>
      <c r="R14" s="68"/>
      <c r="S14" s="184"/>
      <c r="T14" s="185"/>
    </row>
    <row r="15" spans="1:20" ht="51.75" customHeight="1">
      <c r="A15" s="433"/>
      <c r="B15" s="355" t="s">
        <v>759</v>
      </c>
      <c r="C15" s="324" t="s">
        <v>776</v>
      </c>
      <c r="D15" s="282">
        <v>180000</v>
      </c>
      <c r="E15" s="282"/>
      <c r="F15" s="282"/>
      <c r="G15" s="282"/>
      <c r="H15" s="282"/>
      <c r="I15" s="282"/>
      <c r="J15" s="282"/>
      <c r="K15" s="282"/>
      <c r="L15" s="282"/>
      <c r="M15" s="282"/>
      <c r="N15" s="282"/>
      <c r="O15" s="357">
        <f t="shared" si="0"/>
        <v>180000</v>
      </c>
      <c r="P15" s="68"/>
      <c r="Q15" s="184"/>
      <c r="R15" s="68"/>
      <c r="S15" s="184"/>
      <c r="T15" s="185"/>
    </row>
    <row r="16" spans="1:20" ht="26.25" customHeight="1">
      <c r="A16" s="431" t="s">
        <v>593</v>
      </c>
      <c r="B16" s="434" t="s">
        <v>782</v>
      </c>
      <c r="C16" s="180" t="s">
        <v>777</v>
      </c>
      <c r="D16" s="183"/>
      <c r="E16" s="183">
        <v>495840</v>
      </c>
      <c r="F16" s="183"/>
      <c r="G16" s="183"/>
      <c r="H16" s="183"/>
      <c r="I16" s="183"/>
      <c r="J16" s="183"/>
      <c r="K16" s="183"/>
      <c r="L16" s="183"/>
      <c r="M16" s="183"/>
      <c r="N16" s="183"/>
      <c r="O16" s="357">
        <f t="shared" si="0"/>
        <v>495840</v>
      </c>
      <c r="P16" s="68"/>
      <c r="Q16" s="184">
        <f>SUM(O16:O20)</f>
        <v>1799459</v>
      </c>
      <c r="R16" s="68"/>
      <c r="S16" s="184"/>
      <c r="T16" s="185"/>
    </row>
    <row r="17" spans="1:20" ht="52.15" customHeight="1">
      <c r="A17" s="432"/>
      <c r="B17" s="435"/>
      <c r="C17" s="330" t="s">
        <v>778</v>
      </c>
      <c r="D17" s="282"/>
      <c r="E17" s="282">
        <v>38400</v>
      </c>
      <c r="F17" s="282"/>
      <c r="G17" s="282"/>
      <c r="H17" s="282"/>
      <c r="I17" s="282"/>
      <c r="J17" s="183"/>
      <c r="K17" s="183"/>
      <c r="L17" s="183"/>
      <c r="M17" s="183"/>
      <c r="N17" s="183"/>
      <c r="O17" s="357">
        <f t="shared" si="0"/>
        <v>38400</v>
      </c>
      <c r="P17" s="68"/>
      <c r="Q17" s="184"/>
      <c r="R17" s="68"/>
      <c r="S17" s="184"/>
      <c r="T17" s="185"/>
    </row>
    <row r="18" spans="1:20" ht="25.9" customHeight="1">
      <c r="A18" s="432"/>
      <c r="B18" s="435"/>
      <c r="C18" s="324" t="s">
        <v>779</v>
      </c>
      <c r="D18" s="282"/>
      <c r="E18" s="282">
        <v>38400</v>
      </c>
      <c r="F18" s="282"/>
      <c r="G18" s="282"/>
      <c r="H18" s="282"/>
      <c r="I18" s="282"/>
      <c r="J18" s="183"/>
      <c r="K18" s="183"/>
      <c r="L18" s="183"/>
      <c r="M18" s="183"/>
      <c r="N18" s="183"/>
      <c r="O18" s="357">
        <f t="shared" si="0"/>
        <v>38400</v>
      </c>
      <c r="P18" s="68"/>
      <c r="Q18" s="184"/>
      <c r="R18" s="68"/>
      <c r="S18" s="184"/>
      <c r="T18" s="185"/>
    </row>
    <row r="19" spans="1:20" ht="26.25" customHeight="1">
      <c r="A19" s="432"/>
      <c r="B19" s="435"/>
      <c r="C19" s="180" t="s">
        <v>780</v>
      </c>
      <c r="D19" s="183"/>
      <c r="E19" s="183">
        <v>82619</v>
      </c>
      <c r="F19" s="183"/>
      <c r="G19" s="183"/>
      <c r="H19" s="183"/>
      <c r="I19" s="183"/>
      <c r="J19" s="183"/>
      <c r="K19" s="183"/>
      <c r="L19" s="183"/>
      <c r="M19" s="183"/>
      <c r="N19" s="183"/>
      <c r="O19" s="357">
        <f t="shared" si="0"/>
        <v>82619</v>
      </c>
      <c r="P19" s="68"/>
      <c r="Q19" s="184"/>
      <c r="R19" s="68"/>
      <c r="S19" s="184"/>
      <c r="T19" s="185"/>
    </row>
    <row r="20" spans="1:20" ht="26.25" customHeight="1">
      <c r="A20" s="432"/>
      <c r="B20" s="436"/>
      <c r="C20" s="180" t="s">
        <v>781</v>
      </c>
      <c r="D20" s="183"/>
      <c r="E20" s="183">
        <v>1144200</v>
      </c>
      <c r="F20" s="183"/>
      <c r="G20" s="183"/>
      <c r="H20" s="183"/>
      <c r="I20" s="183"/>
      <c r="J20" s="183"/>
      <c r="K20" s="183"/>
      <c r="L20" s="183"/>
      <c r="M20" s="183"/>
      <c r="N20" s="183"/>
      <c r="O20" s="357">
        <f t="shared" si="0"/>
        <v>1144200</v>
      </c>
      <c r="P20" s="68"/>
      <c r="Q20" s="184"/>
      <c r="R20" s="68"/>
      <c r="S20" s="184"/>
      <c r="T20" s="185"/>
    </row>
    <row r="21" spans="1:20" ht="26.25" customHeight="1">
      <c r="A21" s="433"/>
      <c r="B21" s="354" t="s">
        <v>783</v>
      </c>
      <c r="C21" s="180" t="s">
        <v>784</v>
      </c>
      <c r="D21" s="183"/>
      <c r="E21" s="183">
        <f>1234560+600000</f>
        <v>1834560</v>
      </c>
      <c r="F21" s="183"/>
      <c r="G21" s="183">
        <v>729720</v>
      </c>
      <c r="H21" s="183"/>
      <c r="I21" s="183"/>
      <c r="J21" s="183">
        <v>338880</v>
      </c>
      <c r="K21" s="183"/>
      <c r="L21" s="183"/>
      <c r="M21" s="183"/>
      <c r="N21" s="183"/>
      <c r="O21" s="357">
        <f t="shared" si="0"/>
        <v>2903160</v>
      </c>
      <c r="P21" s="68"/>
      <c r="Q21" s="184">
        <f>SUM(O21:O26)</f>
        <v>5221200</v>
      </c>
      <c r="R21" s="68"/>
      <c r="S21" s="184"/>
      <c r="T21" s="185"/>
    </row>
    <row r="22" spans="1:20" ht="26.25" customHeight="1">
      <c r="A22" s="431" t="s">
        <v>1084</v>
      </c>
      <c r="B22" s="431" t="s">
        <v>783</v>
      </c>
      <c r="C22" s="180" t="s">
        <v>785</v>
      </c>
      <c r="D22" s="183"/>
      <c r="E22" s="183">
        <f>409080+200000</f>
        <v>609080</v>
      </c>
      <c r="F22" s="183"/>
      <c r="G22" s="183">
        <v>300360</v>
      </c>
      <c r="H22" s="183"/>
      <c r="I22" s="183"/>
      <c r="J22" s="183">
        <v>94800</v>
      </c>
      <c r="K22" s="183"/>
      <c r="L22" s="183"/>
      <c r="M22" s="183"/>
      <c r="N22" s="183"/>
      <c r="O22" s="357">
        <f t="shared" si="0"/>
        <v>1004240</v>
      </c>
      <c r="P22" s="68"/>
      <c r="Q22" s="184"/>
      <c r="R22" s="68"/>
      <c r="S22" s="184"/>
      <c r="T22" s="185"/>
    </row>
    <row r="23" spans="1:20" ht="26.25" customHeight="1">
      <c r="A23" s="432"/>
      <c r="B23" s="432"/>
      <c r="C23" s="103" t="s">
        <v>786</v>
      </c>
      <c r="D23" s="183"/>
      <c r="E23" s="183">
        <f>151200+42000</f>
        <v>193200</v>
      </c>
      <c r="F23" s="183"/>
      <c r="G23" s="183">
        <v>0</v>
      </c>
      <c r="H23" s="183"/>
      <c r="I23" s="183"/>
      <c r="J23" s="183">
        <v>0</v>
      </c>
      <c r="K23" s="183"/>
      <c r="L23" s="183"/>
      <c r="M23" s="183"/>
      <c r="N23" s="183"/>
      <c r="O23" s="357">
        <f t="shared" si="0"/>
        <v>193200</v>
      </c>
      <c r="P23" s="68"/>
      <c r="Q23" s="184"/>
      <c r="R23" s="68"/>
      <c r="S23" s="184"/>
      <c r="T23" s="185"/>
    </row>
    <row r="24" spans="1:20" ht="26.25" customHeight="1">
      <c r="A24" s="432"/>
      <c r="B24" s="432"/>
      <c r="C24" s="103" t="s">
        <v>787</v>
      </c>
      <c r="D24" s="183"/>
      <c r="E24" s="183">
        <v>67200</v>
      </c>
      <c r="F24" s="183"/>
      <c r="G24" s="183">
        <v>0</v>
      </c>
      <c r="H24" s="183"/>
      <c r="I24" s="183"/>
      <c r="J24" s="183">
        <v>0</v>
      </c>
      <c r="K24" s="183"/>
      <c r="L24" s="183"/>
      <c r="M24" s="183"/>
      <c r="N24" s="183"/>
      <c r="O24" s="357">
        <f t="shared" si="0"/>
        <v>67200</v>
      </c>
      <c r="P24" s="68"/>
      <c r="Q24" s="184"/>
      <c r="R24" s="68"/>
      <c r="S24" s="184"/>
      <c r="T24" s="185"/>
    </row>
    <row r="25" spans="1:20" ht="26.25" customHeight="1">
      <c r="A25" s="432"/>
      <c r="B25" s="432"/>
      <c r="C25" s="103" t="s">
        <v>788</v>
      </c>
      <c r="D25" s="183"/>
      <c r="E25" s="183">
        <f>103080+160000</f>
        <v>263080</v>
      </c>
      <c r="F25" s="183"/>
      <c r="G25" s="183">
        <v>151680</v>
      </c>
      <c r="H25" s="183"/>
      <c r="I25" s="183"/>
      <c r="J25" s="183">
        <v>268680</v>
      </c>
      <c r="K25" s="183"/>
      <c r="L25" s="183"/>
      <c r="M25" s="183"/>
      <c r="N25" s="183"/>
      <c r="O25" s="357">
        <f t="shared" si="0"/>
        <v>683440</v>
      </c>
      <c r="P25" s="68"/>
      <c r="Q25" s="184"/>
      <c r="R25" s="68"/>
      <c r="S25" s="184"/>
      <c r="T25" s="185"/>
    </row>
    <row r="26" spans="1:20" ht="26.25" customHeight="1">
      <c r="A26" s="433"/>
      <c r="B26" s="433"/>
      <c r="C26" s="103" t="s">
        <v>789</v>
      </c>
      <c r="D26" s="183"/>
      <c r="E26" s="183">
        <f>48000+120000</f>
        <v>168000</v>
      </c>
      <c r="F26" s="183"/>
      <c r="G26" s="183">
        <v>46320</v>
      </c>
      <c r="H26" s="183"/>
      <c r="I26" s="183"/>
      <c r="J26" s="183">
        <v>155640</v>
      </c>
      <c r="K26" s="183"/>
      <c r="L26" s="183"/>
      <c r="M26" s="183"/>
      <c r="N26" s="183"/>
      <c r="O26" s="357">
        <f t="shared" si="0"/>
        <v>369960</v>
      </c>
      <c r="P26" s="68"/>
      <c r="Q26" s="184"/>
      <c r="R26" s="68"/>
      <c r="S26" s="184"/>
      <c r="T26" s="185"/>
    </row>
    <row r="27" spans="1:20" ht="47.45" customHeight="1">
      <c r="A27" s="431" t="s">
        <v>598</v>
      </c>
      <c r="B27" s="431" t="s">
        <v>667</v>
      </c>
      <c r="C27" s="258" t="s">
        <v>668</v>
      </c>
      <c r="D27" s="282"/>
      <c r="E27" s="282">
        <f>380000+170000</f>
        <v>550000</v>
      </c>
      <c r="F27" s="282"/>
      <c r="G27" s="282">
        <v>210000</v>
      </c>
      <c r="H27" s="282"/>
      <c r="I27" s="282"/>
      <c r="J27" s="282">
        <v>110000</v>
      </c>
      <c r="K27" s="183"/>
      <c r="L27" s="183"/>
      <c r="M27" s="183"/>
      <c r="N27" s="183"/>
      <c r="O27" s="357">
        <f t="shared" si="0"/>
        <v>870000</v>
      </c>
      <c r="P27" s="68"/>
      <c r="Q27" s="184">
        <f>SUM(O27:O32)</f>
        <v>1184000</v>
      </c>
      <c r="R27" s="68"/>
      <c r="S27" s="184"/>
      <c r="T27" s="185"/>
    </row>
    <row r="28" spans="1:20" ht="26.45" customHeight="1">
      <c r="A28" s="432"/>
      <c r="B28" s="432"/>
      <c r="C28" s="258" t="s">
        <v>669</v>
      </c>
      <c r="D28" s="282"/>
      <c r="E28" s="282">
        <f>20000+20000</f>
        <v>40000</v>
      </c>
      <c r="F28" s="282"/>
      <c r="G28" s="282">
        <v>20000</v>
      </c>
      <c r="H28" s="282"/>
      <c r="I28" s="282"/>
      <c r="J28" s="282">
        <v>10000</v>
      </c>
      <c r="K28" s="282"/>
      <c r="L28" s="282"/>
      <c r="M28" s="282"/>
      <c r="N28" s="282"/>
      <c r="O28" s="357">
        <f t="shared" si="0"/>
        <v>70000</v>
      </c>
      <c r="P28" s="68"/>
      <c r="Q28" s="184"/>
      <c r="R28" s="68"/>
      <c r="S28" s="184"/>
      <c r="T28" s="185"/>
    </row>
    <row r="29" spans="1:20" ht="26.25" customHeight="1">
      <c r="A29" s="432"/>
      <c r="B29" s="432"/>
      <c r="C29" s="188" t="s">
        <v>670</v>
      </c>
      <c r="D29" s="183"/>
      <c r="E29" s="183">
        <f>60000+30000</f>
        <v>90000</v>
      </c>
      <c r="F29" s="183"/>
      <c r="G29" s="183">
        <v>24000</v>
      </c>
      <c r="H29" s="183"/>
      <c r="I29" s="183"/>
      <c r="J29" s="183">
        <v>0</v>
      </c>
      <c r="K29" s="183"/>
      <c r="L29" s="183"/>
      <c r="M29" s="183"/>
      <c r="N29" s="183"/>
      <c r="O29" s="357">
        <f t="shared" si="0"/>
        <v>114000</v>
      </c>
      <c r="P29" s="68"/>
      <c r="Q29" s="184"/>
      <c r="R29" s="68"/>
      <c r="S29" s="184"/>
      <c r="T29" s="185"/>
    </row>
    <row r="30" spans="1:20" ht="26.25" customHeight="1">
      <c r="A30" s="432"/>
      <c r="B30" s="432"/>
      <c r="C30" s="188" t="s">
        <v>671</v>
      </c>
      <c r="D30" s="183"/>
      <c r="E30" s="183">
        <f>22000+10000</f>
        <v>32000</v>
      </c>
      <c r="F30" s="183"/>
      <c r="G30" s="183">
        <v>3000</v>
      </c>
      <c r="H30" s="183"/>
      <c r="I30" s="183"/>
      <c r="J30" s="183">
        <v>0</v>
      </c>
      <c r="K30" s="183"/>
      <c r="L30" s="183"/>
      <c r="M30" s="183"/>
      <c r="N30" s="183"/>
      <c r="O30" s="357">
        <f t="shared" si="0"/>
        <v>35000</v>
      </c>
      <c r="P30" s="68"/>
      <c r="Q30" s="184"/>
      <c r="R30" s="68"/>
      <c r="S30" s="184"/>
      <c r="T30" s="185"/>
    </row>
    <row r="31" spans="1:20" ht="26.25" customHeight="1">
      <c r="A31" s="432"/>
      <c r="B31" s="432"/>
      <c r="C31" s="188" t="s">
        <v>672</v>
      </c>
      <c r="D31" s="183"/>
      <c r="E31" s="183">
        <f>20000+30000</f>
        <v>50000</v>
      </c>
      <c r="F31" s="183"/>
      <c r="G31" s="183">
        <v>10000</v>
      </c>
      <c r="H31" s="183"/>
      <c r="I31" s="183"/>
      <c r="J31" s="183">
        <v>15000</v>
      </c>
      <c r="K31" s="183"/>
      <c r="L31" s="183"/>
      <c r="M31" s="183"/>
      <c r="N31" s="183"/>
      <c r="O31" s="357">
        <f t="shared" si="0"/>
        <v>75000</v>
      </c>
      <c r="P31" s="68"/>
      <c r="Q31" s="184"/>
      <c r="R31" s="68"/>
      <c r="S31" s="184"/>
      <c r="T31" s="185"/>
    </row>
    <row r="32" spans="1:20" ht="49.15" customHeight="1">
      <c r="A32" s="432"/>
      <c r="B32" s="433"/>
      <c r="C32" s="180" t="s">
        <v>1069</v>
      </c>
      <c r="D32" s="282"/>
      <c r="E32" s="282"/>
      <c r="F32" s="282">
        <v>20000</v>
      </c>
      <c r="G32" s="282">
        <v>0</v>
      </c>
      <c r="H32" s="282"/>
      <c r="I32" s="282"/>
      <c r="J32" s="282">
        <v>0</v>
      </c>
      <c r="K32" s="282"/>
      <c r="L32" s="282"/>
      <c r="M32" s="282"/>
      <c r="N32" s="282"/>
      <c r="O32" s="357">
        <f t="shared" si="0"/>
        <v>20000</v>
      </c>
      <c r="P32" s="68"/>
      <c r="Q32" s="184"/>
      <c r="R32" s="68"/>
      <c r="S32" s="184"/>
      <c r="T32" s="185"/>
    </row>
    <row r="33" spans="1:20" ht="26.25" customHeight="1">
      <c r="A33" s="432"/>
      <c r="B33" s="431" t="s">
        <v>674</v>
      </c>
      <c r="C33" s="254" t="s">
        <v>673</v>
      </c>
      <c r="D33" s="183"/>
      <c r="E33" s="183">
        <f>328000+70000</f>
        <v>398000</v>
      </c>
      <c r="F33" s="183"/>
      <c r="G33" s="183">
        <v>30000</v>
      </c>
      <c r="H33" s="183"/>
      <c r="I33" s="183"/>
      <c r="J33" s="183">
        <f>20000+247600+10000</f>
        <v>277600</v>
      </c>
      <c r="K33" s="183"/>
      <c r="L33" s="183"/>
      <c r="M33" s="183"/>
      <c r="N33" s="183"/>
      <c r="O33" s="357">
        <f t="shared" si="0"/>
        <v>705600</v>
      </c>
      <c r="P33" s="68"/>
      <c r="Q33" s="184">
        <f>SUM(O33:O36)</f>
        <v>3768600</v>
      </c>
      <c r="R33" s="68"/>
      <c r="S33" s="184"/>
      <c r="T33" s="185"/>
    </row>
    <row r="34" spans="1:20" ht="26.25" customHeight="1">
      <c r="A34" s="432"/>
      <c r="B34" s="432"/>
      <c r="C34" s="222" t="s">
        <v>675</v>
      </c>
      <c r="D34" s="183"/>
      <c r="E34" s="183">
        <f>33000+5000</f>
        <v>38000</v>
      </c>
      <c r="F34" s="183"/>
      <c r="G34" s="183">
        <v>5000</v>
      </c>
      <c r="H34" s="183"/>
      <c r="I34" s="183"/>
      <c r="J34" s="183">
        <v>0</v>
      </c>
      <c r="K34" s="183"/>
      <c r="L34" s="183"/>
      <c r="M34" s="183"/>
      <c r="N34" s="183"/>
      <c r="O34" s="357">
        <f t="shared" si="0"/>
        <v>43000</v>
      </c>
      <c r="P34" s="68"/>
      <c r="Q34" s="184"/>
      <c r="R34" s="68"/>
      <c r="S34" s="184"/>
      <c r="T34" s="185"/>
    </row>
    <row r="35" spans="1:20" ht="49.9" customHeight="1">
      <c r="A35" s="432"/>
      <c r="B35" s="432"/>
      <c r="C35" s="258" t="s">
        <v>676</v>
      </c>
      <c r="D35" s="282"/>
      <c r="E35" s="282">
        <f>380000+90000</f>
        <v>470000</v>
      </c>
      <c r="F35" s="282">
        <f>10000+180000</f>
        <v>190000</v>
      </c>
      <c r="G35" s="282">
        <f>81000+501400</f>
        <v>582400</v>
      </c>
      <c r="H35" s="282"/>
      <c r="I35" s="282">
        <v>28000</v>
      </c>
      <c r="J35" s="282">
        <v>25000</v>
      </c>
      <c r="K35" s="282">
        <v>314600</v>
      </c>
      <c r="L35" s="282">
        <f>505000+480000</f>
        <v>985000</v>
      </c>
      <c r="M35" s="282"/>
      <c r="N35" s="282">
        <f>15000+5000</f>
        <v>20000</v>
      </c>
      <c r="O35" s="357">
        <f t="shared" si="0"/>
        <v>2615000</v>
      </c>
      <c r="P35" s="68"/>
      <c r="Q35" s="184"/>
      <c r="R35" s="68"/>
      <c r="S35" s="184"/>
      <c r="T35" s="185"/>
    </row>
    <row r="36" spans="1:20" ht="26.25" customHeight="1">
      <c r="A36" s="433"/>
      <c r="B36" s="433"/>
      <c r="C36" s="103" t="s">
        <v>1082</v>
      </c>
      <c r="D36" s="183"/>
      <c r="E36" s="183">
        <f>100000+30000</f>
        <v>130000</v>
      </c>
      <c r="F36" s="183"/>
      <c r="G36" s="183">
        <v>15000</v>
      </c>
      <c r="H36" s="183"/>
      <c r="I36" s="183"/>
      <c r="J36" s="183">
        <v>0</v>
      </c>
      <c r="K36" s="183"/>
      <c r="L36" s="183"/>
      <c r="M36" s="183">
        <f>10000+150000</f>
        <v>160000</v>
      </c>
      <c r="N36" s="183">
        <v>100000</v>
      </c>
      <c r="O36" s="357">
        <f t="shared" si="0"/>
        <v>405000</v>
      </c>
      <c r="P36" s="68"/>
      <c r="Q36" s="184"/>
      <c r="R36" s="68"/>
      <c r="S36" s="184"/>
      <c r="T36" s="185"/>
    </row>
    <row r="37" spans="1:20" ht="26.25" customHeight="1">
      <c r="A37" s="431" t="s">
        <v>598</v>
      </c>
      <c r="B37" s="431" t="s">
        <v>679</v>
      </c>
      <c r="C37" s="188" t="s">
        <v>677</v>
      </c>
      <c r="D37" s="265"/>
      <c r="E37" s="265">
        <f>40000+30000</f>
        <v>70000</v>
      </c>
      <c r="F37" s="183"/>
      <c r="G37" s="183">
        <v>20000</v>
      </c>
      <c r="H37" s="183"/>
      <c r="I37" s="183"/>
      <c r="J37" s="183">
        <v>15000</v>
      </c>
      <c r="K37" s="183"/>
      <c r="L37" s="183"/>
      <c r="M37" s="183"/>
      <c r="N37" s="183"/>
      <c r="O37" s="357">
        <f t="shared" si="0"/>
        <v>105000</v>
      </c>
      <c r="P37" s="68"/>
      <c r="Q37" s="184">
        <f>SUM(O37:O51)</f>
        <v>1373200</v>
      </c>
      <c r="R37" s="68"/>
      <c r="S37" s="184"/>
      <c r="T37" s="185"/>
    </row>
    <row r="38" spans="1:20" ht="26.25" customHeight="1">
      <c r="A38" s="433"/>
      <c r="B38" s="433"/>
      <c r="C38" s="254" t="s">
        <v>678</v>
      </c>
      <c r="D38" s="265"/>
      <c r="E38" s="265">
        <v>30000</v>
      </c>
      <c r="F38" s="183"/>
      <c r="G38" s="183">
        <v>10000</v>
      </c>
      <c r="H38" s="183"/>
      <c r="I38" s="183"/>
      <c r="J38" s="183"/>
      <c r="K38" s="183"/>
      <c r="L38" s="183"/>
      <c r="M38" s="183"/>
      <c r="N38" s="183"/>
      <c r="O38" s="357">
        <f t="shared" si="0"/>
        <v>40000</v>
      </c>
      <c r="P38" s="68"/>
      <c r="Q38" s="184"/>
      <c r="R38" s="68"/>
      <c r="S38" s="184"/>
      <c r="T38" s="185"/>
    </row>
    <row r="39" spans="1:20" ht="26.25" customHeight="1">
      <c r="A39" s="431" t="s">
        <v>598</v>
      </c>
      <c r="B39" s="431" t="s">
        <v>679</v>
      </c>
      <c r="C39" s="254" t="s">
        <v>680</v>
      </c>
      <c r="D39" s="265"/>
      <c r="E39" s="265">
        <v>50000</v>
      </c>
      <c r="F39" s="183"/>
      <c r="G39" s="183">
        <v>0</v>
      </c>
      <c r="H39" s="183"/>
      <c r="I39" s="183"/>
      <c r="J39" s="183"/>
      <c r="K39" s="183"/>
      <c r="L39" s="183"/>
      <c r="M39" s="183"/>
      <c r="N39" s="183"/>
      <c r="O39" s="357">
        <f t="shared" si="0"/>
        <v>50000</v>
      </c>
      <c r="P39" s="68"/>
      <c r="Q39" s="184"/>
      <c r="R39" s="68"/>
      <c r="S39" s="184"/>
      <c r="T39" s="185"/>
    </row>
    <row r="40" spans="1:20" ht="26.25" customHeight="1">
      <c r="A40" s="432"/>
      <c r="B40" s="432"/>
      <c r="C40" s="254" t="s">
        <v>681</v>
      </c>
      <c r="D40" s="265"/>
      <c r="E40" s="265">
        <v>150000</v>
      </c>
      <c r="F40" s="183"/>
      <c r="G40" s="183">
        <v>0</v>
      </c>
      <c r="H40" s="183"/>
      <c r="I40" s="183"/>
      <c r="J40" s="183"/>
      <c r="K40" s="183"/>
      <c r="L40" s="183"/>
      <c r="M40" s="183"/>
      <c r="N40" s="183"/>
      <c r="O40" s="357">
        <f t="shared" si="0"/>
        <v>150000</v>
      </c>
      <c r="P40" s="68"/>
      <c r="Q40" s="184"/>
      <c r="R40" s="68"/>
      <c r="S40" s="184"/>
      <c r="T40" s="185"/>
    </row>
    <row r="41" spans="1:20" ht="26.25" customHeight="1">
      <c r="A41" s="432"/>
      <c r="B41" s="432"/>
      <c r="C41" s="254" t="s">
        <v>682</v>
      </c>
      <c r="D41" s="265"/>
      <c r="E41" s="265">
        <f>30000+25000</f>
        <v>55000</v>
      </c>
      <c r="F41" s="183"/>
      <c r="G41" s="183">
        <v>10000</v>
      </c>
      <c r="H41" s="183"/>
      <c r="I41" s="183"/>
      <c r="J41" s="183">
        <v>15000</v>
      </c>
      <c r="K41" s="183"/>
      <c r="L41" s="183"/>
      <c r="M41" s="183"/>
      <c r="N41" s="183"/>
      <c r="O41" s="357">
        <f t="shared" si="0"/>
        <v>80000</v>
      </c>
      <c r="P41" s="68"/>
      <c r="Q41" s="184"/>
      <c r="R41" s="68"/>
      <c r="S41" s="184"/>
      <c r="T41" s="185"/>
    </row>
    <row r="42" spans="1:20" ht="26.25" customHeight="1">
      <c r="A42" s="432"/>
      <c r="B42" s="432"/>
      <c r="C42" s="180" t="s">
        <v>376</v>
      </c>
      <c r="D42" s="265"/>
      <c r="E42" s="265">
        <v>4000</v>
      </c>
      <c r="F42" s="183"/>
      <c r="G42" s="183">
        <v>10000</v>
      </c>
      <c r="H42" s="183"/>
      <c r="I42" s="183"/>
      <c r="J42" s="183">
        <v>20000</v>
      </c>
      <c r="K42" s="183"/>
      <c r="L42" s="183"/>
      <c r="M42" s="183"/>
      <c r="N42" s="183"/>
      <c r="O42" s="357">
        <f t="shared" si="0"/>
        <v>34000</v>
      </c>
      <c r="P42" s="68"/>
      <c r="Q42" s="184"/>
      <c r="R42" s="68"/>
      <c r="S42" s="184"/>
      <c r="T42" s="185"/>
    </row>
    <row r="43" spans="1:20" ht="26.25" customHeight="1">
      <c r="A43" s="432"/>
      <c r="B43" s="432"/>
      <c r="C43" s="180" t="s">
        <v>1068</v>
      </c>
      <c r="D43" s="265"/>
      <c r="E43" s="265">
        <v>5000</v>
      </c>
      <c r="F43" s="183"/>
      <c r="G43" s="183">
        <v>0</v>
      </c>
      <c r="H43" s="183"/>
      <c r="I43" s="183"/>
      <c r="J43" s="183">
        <v>10000</v>
      </c>
      <c r="K43" s="183"/>
      <c r="L43" s="183"/>
      <c r="M43" s="183"/>
      <c r="N43" s="183"/>
      <c r="O43" s="357">
        <f t="shared" si="0"/>
        <v>15000</v>
      </c>
      <c r="P43" s="68"/>
      <c r="Q43" s="184"/>
      <c r="R43" s="68"/>
      <c r="S43" s="184"/>
      <c r="T43" s="185"/>
    </row>
    <row r="44" spans="1:20" ht="26.25" customHeight="1">
      <c r="A44" s="432"/>
      <c r="B44" s="432"/>
      <c r="C44" s="103" t="s">
        <v>377</v>
      </c>
      <c r="D44" s="265"/>
      <c r="E44" s="265">
        <v>30000</v>
      </c>
      <c r="F44" s="183"/>
      <c r="G44" s="183">
        <v>10800</v>
      </c>
      <c r="H44" s="183"/>
      <c r="I44" s="183"/>
      <c r="J44" s="183"/>
      <c r="K44" s="183"/>
      <c r="L44" s="183"/>
      <c r="M44" s="183"/>
      <c r="N44" s="183"/>
      <c r="O44" s="357">
        <f t="shared" si="0"/>
        <v>40800</v>
      </c>
      <c r="P44" s="68"/>
      <c r="Q44" s="184"/>
      <c r="R44" s="68"/>
      <c r="S44" s="184"/>
      <c r="T44" s="185"/>
    </row>
    <row r="45" spans="1:20" ht="26.25" customHeight="1">
      <c r="A45" s="432"/>
      <c r="B45" s="432"/>
      <c r="C45" s="103" t="s">
        <v>1071</v>
      </c>
      <c r="D45" s="265"/>
      <c r="E45" s="265"/>
      <c r="F45" s="183"/>
      <c r="G45" s="183">
        <v>16200</v>
      </c>
      <c r="H45" s="183"/>
      <c r="I45" s="183"/>
      <c r="J45" s="183"/>
      <c r="K45" s="183"/>
      <c r="L45" s="183"/>
      <c r="M45" s="183"/>
      <c r="N45" s="183"/>
      <c r="O45" s="357">
        <f t="shared" si="0"/>
        <v>16200</v>
      </c>
      <c r="P45" s="68"/>
      <c r="Q45" s="184"/>
      <c r="R45" s="68"/>
      <c r="S45" s="184"/>
      <c r="T45" s="185"/>
    </row>
    <row r="46" spans="1:20" ht="26.25" customHeight="1">
      <c r="A46" s="432"/>
      <c r="B46" s="432"/>
      <c r="C46" s="103" t="s">
        <v>1070</v>
      </c>
      <c r="D46" s="265"/>
      <c r="E46" s="265">
        <v>0</v>
      </c>
      <c r="F46" s="183"/>
      <c r="G46" s="183">
        <v>5000</v>
      </c>
      <c r="H46" s="183"/>
      <c r="I46" s="183"/>
      <c r="J46" s="183"/>
      <c r="K46" s="183"/>
      <c r="L46" s="183"/>
      <c r="M46" s="183"/>
      <c r="N46" s="183"/>
      <c r="O46" s="357">
        <f t="shared" si="0"/>
        <v>5000</v>
      </c>
      <c r="P46" s="68"/>
      <c r="Q46" s="184"/>
      <c r="R46" s="68"/>
      <c r="S46" s="184"/>
      <c r="T46" s="185"/>
    </row>
    <row r="47" spans="1:20" ht="26.25" customHeight="1">
      <c r="A47" s="432"/>
      <c r="B47" s="432"/>
      <c r="C47" s="103" t="s">
        <v>1076</v>
      </c>
      <c r="D47" s="265"/>
      <c r="E47" s="265"/>
      <c r="F47" s="183"/>
      <c r="G47" s="183">
        <v>0</v>
      </c>
      <c r="H47" s="183">
        <v>20000</v>
      </c>
      <c r="I47" s="183"/>
      <c r="J47" s="183"/>
      <c r="K47" s="183"/>
      <c r="L47" s="183"/>
      <c r="M47" s="183"/>
      <c r="N47" s="183"/>
      <c r="O47" s="357">
        <f t="shared" si="0"/>
        <v>20000</v>
      </c>
      <c r="P47" s="68"/>
      <c r="Q47" s="184"/>
      <c r="R47" s="68"/>
      <c r="S47" s="184"/>
      <c r="T47" s="185"/>
    </row>
    <row r="48" spans="1:20" ht="26.25" customHeight="1">
      <c r="A48" s="432"/>
      <c r="B48" s="432"/>
      <c r="C48" s="103" t="s">
        <v>1077</v>
      </c>
      <c r="D48" s="265"/>
      <c r="E48" s="265"/>
      <c r="F48" s="183"/>
      <c r="G48" s="183"/>
      <c r="H48" s="183"/>
      <c r="I48" s="183"/>
      <c r="J48" s="183">
        <v>30000</v>
      </c>
      <c r="K48" s="183"/>
      <c r="L48" s="183"/>
      <c r="M48" s="183"/>
      <c r="N48" s="183"/>
      <c r="O48" s="357">
        <f t="shared" si="0"/>
        <v>30000</v>
      </c>
      <c r="P48" s="68"/>
      <c r="Q48" s="184"/>
      <c r="R48" s="68"/>
      <c r="S48" s="184"/>
      <c r="T48" s="185"/>
    </row>
    <row r="49" spans="1:20" ht="26.25" customHeight="1">
      <c r="A49" s="432"/>
      <c r="B49" s="432"/>
      <c r="C49" s="103" t="s">
        <v>1081</v>
      </c>
      <c r="D49" s="265"/>
      <c r="E49" s="265"/>
      <c r="F49" s="183"/>
      <c r="G49" s="183"/>
      <c r="H49" s="183"/>
      <c r="I49" s="183"/>
      <c r="J49" s="183"/>
      <c r="K49" s="183"/>
      <c r="L49" s="183">
        <v>20000</v>
      </c>
      <c r="M49" s="183"/>
      <c r="N49" s="183"/>
      <c r="O49" s="357">
        <f t="shared" si="0"/>
        <v>20000</v>
      </c>
      <c r="P49" s="68"/>
      <c r="Q49" s="184"/>
      <c r="R49" s="68"/>
      <c r="S49" s="184"/>
      <c r="T49" s="185"/>
    </row>
    <row r="50" spans="1:20" ht="26.25" customHeight="1">
      <c r="A50" s="432"/>
      <c r="B50" s="432"/>
      <c r="C50" s="103" t="s">
        <v>378</v>
      </c>
      <c r="D50" s="265"/>
      <c r="E50" s="265">
        <v>8000</v>
      </c>
      <c r="F50" s="183"/>
      <c r="G50" s="183">
        <v>20000</v>
      </c>
      <c r="H50" s="183"/>
      <c r="I50" s="183"/>
      <c r="J50" s="183"/>
      <c r="K50" s="183"/>
      <c r="L50" s="183"/>
      <c r="M50" s="183"/>
      <c r="N50" s="183"/>
      <c r="O50" s="357">
        <f t="shared" si="0"/>
        <v>28000</v>
      </c>
      <c r="P50" s="68"/>
      <c r="Q50" s="184"/>
      <c r="R50" s="68"/>
      <c r="S50" s="184"/>
      <c r="T50" s="185"/>
    </row>
    <row r="51" spans="1:20" ht="26.25" customHeight="1">
      <c r="A51" s="432"/>
      <c r="B51" s="433"/>
      <c r="C51" s="103" t="s">
        <v>1073</v>
      </c>
      <c r="D51" s="265"/>
      <c r="E51" s="265">
        <v>0</v>
      </c>
      <c r="F51" s="183"/>
      <c r="G51" s="183">
        <v>739200</v>
      </c>
      <c r="H51" s="183"/>
      <c r="I51" s="183"/>
      <c r="J51" s="183"/>
      <c r="K51" s="183"/>
      <c r="L51" s="183"/>
      <c r="M51" s="183"/>
      <c r="N51" s="183"/>
      <c r="O51" s="357">
        <f t="shared" si="0"/>
        <v>739200</v>
      </c>
      <c r="P51" s="68"/>
      <c r="Q51" s="184"/>
      <c r="R51" s="68"/>
      <c r="S51" s="184"/>
      <c r="T51" s="185"/>
    </row>
    <row r="52" spans="1:20" ht="26.25" customHeight="1">
      <c r="A52" s="432"/>
      <c r="B52" s="431" t="s">
        <v>379</v>
      </c>
      <c r="C52" s="103" t="s">
        <v>380</v>
      </c>
      <c r="D52" s="265"/>
      <c r="E52" s="265">
        <v>440684</v>
      </c>
      <c r="F52" s="183"/>
      <c r="G52" s="183">
        <v>18000</v>
      </c>
      <c r="H52" s="183"/>
      <c r="I52" s="183"/>
      <c r="J52" s="183"/>
      <c r="K52" s="183"/>
      <c r="L52" s="183"/>
      <c r="M52" s="183"/>
      <c r="N52" s="183"/>
      <c r="O52" s="357">
        <f t="shared" si="0"/>
        <v>458684</v>
      </c>
      <c r="P52" s="68"/>
      <c r="Q52" s="184">
        <f>SUM(O52:O55)</f>
        <v>608684</v>
      </c>
      <c r="R52" s="68"/>
      <c r="S52" s="184"/>
      <c r="T52" s="185"/>
    </row>
    <row r="53" spans="1:20" ht="26.25" customHeight="1">
      <c r="A53" s="432"/>
      <c r="B53" s="432"/>
      <c r="C53" s="103" t="s">
        <v>381</v>
      </c>
      <c r="D53" s="265"/>
      <c r="E53" s="265">
        <v>5000</v>
      </c>
      <c r="F53" s="183"/>
      <c r="G53" s="183">
        <v>0</v>
      </c>
      <c r="H53" s="183"/>
      <c r="I53" s="183"/>
      <c r="J53" s="183"/>
      <c r="K53" s="183"/>
      <c r="L53" s="183"/>
      <c r="M53" s="183"/>
      <c r="N53" s="183"/>
      <c r="O53" s="357">
        <f t="shared" si="0"/>
        <v>5000</v>
      </c>
      <c r="P53" s="68"/>
      <c r="Q53" s="184"/>
      <c r="R53" s="68"/>
      <c r="S53" s="184"/>
      <c r="T53" s="185"/>
    </row>
    <row r="54" spans="1:20" ht="26.25" customHeight="1">
      <c r="A54" s="432"/>
      <c r="B54" s="432"/>
      <c r="C54" s="103" t="s">
        <v>382</v>
      </c>
      <c r="D54" s="265"/>
      <c r="E54" s="265">
        <v>120000</v>
      </c>
      <c r="F54" s="183"/>
      <c r="G54" s="183">
        <v>12000</v>
      </c>
      <c r="H54" s="183"/>
      <c r="I54" s="183"/>
      <c r="J54" s="183"/>
      <c r="K54" s="183"/>
      <c r="L54" s="183"/>
      <c r="M54" s="183"/>
      <c r="N54" s="183"/>
      <c r="O54" s="357">
        <f t="shared" si="0"/>
        <v>132000</v>
      </c>
      <c r="P54" s="68"/>
      <c r="Q54" s="184"/>
      <c r="R54" s="68"/>
      <c r="S54" s="184"/>
      <c r="T54" s="185"/>
    </row>
    <row r="55" spans="1:20" ht="47.45" customHeight="1">
      <c r="A55" s="433"/>
      <c r="B55" s="433"/>
      <c r="C55" s="324" t="s">
        <v>383</v>
      </c>
      <c r="D55" s="282"/>
      <c r="E55" s="282">
        <f>8000+5000</f>
        <v>13000</v>
      </c>
      <c r="F55" s="282"/>
      <c r="G55" s="282"/>
      <c r="H55" s="282"/>
      <c r="I55" s="282"/>
      <c r="J55" s="282"/>
      <c r="K55" s="282"/>
      <c r="L55" s="282"/>
      <c r="M55" s="282"/>
      <c r="N55" s="282"/>
      <c r="O55" s="357">
        <f t="shared" si="0"/>
        <v>13000</v>
      </c>
      <c r="P55" s="68"/>
      <c r="Q55" s="184"/>
      <c r="R55" s="68"/>
      <c r="S55" s="184"/>
      <c r="T55" s="185"/>
    </row>
    <row r="56" spans="1:20" ht="26.25" customHeight="1">
      <c r="A56" s="431" t="s">
        <v>608</v>
      </c>
      <c r="B56" s="431" t="s">
        <v>385</v>
      </c>
      <c r="C56" s="103" t="s">
        <v>386</v>
      </c>
      <c r="D56" s="183"/>
      <c r="E56" s="183">
        <v>12000</v>
      </c>
      <c r="F56" s="183"/>
      <c r="G56" s="183"/>
      <c r="H56" s="183"/>
      <c r="I56" s="183"/>
      <c r="J56" s="183"/>
      <c r="K56" s="183"/>
      <c r="L56" s="183"/>
      <c r="M56" s="183"/>
      <c r="N56" s="183"/>
      <c r="O56" s="357">
        <f t="shared" si="0"/>
        <v>12000</v>
      </c>
      <c r="P56" s="68"/>
      <c r="Q56" s="184">
        <f>SUM(O56:O58)</f>
        <v>2546517</v>
      </c>
      <c r="R56" s="68"/>
      <c r="S56" s="184"/>
      <c r="T56" s="185"/>
    </row>
    <row r="57" spans="1:20" ht="26.25" customHeight="1">
      <c r="A57" s="433"/>
      <c r="B57" s="433"/>
      <c r="C57" s="188" t="s">
        <v>387</v>
      </c>
      <c r="D57" s="183"/>
      <c r="E57" s="183">
        <v>10000</v>
      </c>
      <c r="F57" s="183"/>
      <c r="G57" s="183">
        <v>1392000</v>
      </c>
      <c r="H57" s="183"/>
      <c r="I57" s="183"/>
      <c r="J57" s="183">
        <v>804717</v>
      </c>
      <c r="K57" s="183">
        <v>10800</v>
      </c>
      <c r="L57" s="183">
        <f>25000+75000</f>
        <v>100000</v>
      </c>
      <c r="M57" s="183"/>
      <c r="N57" s="183"/>
      <c r="O57" s="357">
        <f t="shared" si="0"/>
        <v>2317517</v>
      </c>
      <c r="P57" s="68"/>
      <c r="Q57" s="184"/>
      <c r="R57" s="68"/>
      <c r="S57" s="184"/>
      <c r="T57" s="185"/>
    </row>
    <row r="58" spans="1:20" ht="26.25" customHeight="1">
      <c r="A58" s="356" t="s">
        <v>608</v>
      </c>
      <c r="B58" s="356" t="s">
        <v>385</v>
      </c>
      <c r="C58" s="188" t="s">
        <v>1075</v>
      </c>
      <c r="D58" s="183"/>
      <c r="E58" s="183"/>
      <c r="F58" s="183"/>
      <c r="G58" s="183"/>
      <c r="H58" s="183">
        <v>70000</v>
      </c>
      <c r="I58" s="183"/>
      <c r="J58" s="183"/>
      <c r="K58" s="183"/>
      <c r="L58" s="183">
        <f>126000+21000</f>
        <v>147000</v>
      </c>
      <c r="M58" s="183"/>
      <c r="N58" s="183"/>
      <c r="O58" s="357">
        <f t="shared" si="0"/>
        <v>217000</v>
      </c>
      <c r="P58" s="68"/>
      <c r="Q58" s="184"/>
      <c r="R58" s="68"/>
      <c r="S58" s="184"/>
      <c r="T58" s="185"/>
    </row>
    <row r="59" spans="1:20" ht="26.25" customHeight="1">
      <c r="A59" s="431" t="s">
        <v>603</v>
      </c>
      <c r="B59" s="431" t="s">
        <v>388</v>
      </c>
      <c r="C59" s="103" t="s">
        <v>389</v>
      </c>
      <c r="D59" s="183"/>
      <c r="E59" s="183">
        <v>5000</v>
      </c>
      <c r="F59" s="183"/>
      <c r="G59" s="183"/>
      <c r="H59" s="183"/>
      <c r="I59" s="183"/>
      <c r="J59" s="183">
        <v>5000</v>
      </c>
      <c r="K59" s="183"/>
      <c r="L59" s="183"/>
      <c r="M59" s="183"/>
      <c r="N59" s="183"/>
      <c r="O59" s="357">
        <f t="shared" si="0"/>
        <v>10000</v>
      </c>
      <c r="P59" s="68"/>
      <c r="Q59" s="184">
        <f>SUM(O59:O65)</f>
        <v>3162000</v>
      </c>
      <c r="R59" s="68"/>
      <c r="S59" s="184"/>
      <c r="T59" s="185"/>
    </row>
    <row r="60" spans="1:20" ht="26.25" customHeight="1">
      <c r="A60" s="432"/>
      <c r="B60" s="432"/>
      <c r="C60" s="103" t="s">
        <v>390</v>
      </c>
      <c r="D60" s="183"/>
      <c r="E60" s="183">
        <f>80000+55000</f>
        <v>135000</v>
      </c>
      <c r="F60" s="183"/>
      <c r="G60" s="183"/>
      <c r="H60" s="183"/>
      <c r="I60" s="183"/>
      <c r="J60" s="183">
        <v>50000</v>
      </c>
      <c r="K60" s="183"/>
      <c r="L60" s="183"/>
      <c r="M60" s="183"/>
      <c r="N60" s="183"/>
      <c r="O60" s="357">
        <f t="shared" si="0"/>
        <v>185000</v>
      </c>
      <c r="P60" s="68"/>
      <c r="Q60" s="184"/>
      <c r="R60" s="68"/>
      <c r="S60" s="184"/>
      <c r="T60" s="185"/>
    </row>
    <row r="61" spans="1:20" ht="26.25" customHeight="1">
      <c r="A61" s="432"/>
      <c r="B61" s="432"/>
      <c r="C61" s="103" t="s">
        <v>1065</v>
      </c>
      <c r="D61" s="183"/>
      <c r="E61" s="183">
        <v>10000</v>
      </c>
      <c r="F61" s="183"/>
      <c r="G61" s="183"/>
      <c r="H61" s="183"/>
      <c r="I61" s="183"/>
      <c r="J61" s="183"/>
      <c r="K61" s="183"/>
      <c r="L61" s="183"/>
      <c r="M61" s="183"/>
      <c r="N61" s="183"/>
      <c r="O61" s="357">
        <f t="shared" si="0"/>
        <v>10000</v>
      </c>
      <c r="P61" s="68"/>
      <c r="Q61" s="184"/>
      <c r="R61" s="68"/>
      <c r="S61" s="184"/>
      <c r="T61" s="185"/>
    </row>
    <row r="62" spans="1:20" ht="26.25" customHeight="1">
      <c r="A62" s="432"/>
      <c r="B62" s="432"/>
      <c r="C62" s="103" t="s">
        <v>1074</v>
      </c>
      <c r="D62" s="183"/>
      <c r="E62" s="183">
        <v>0</v>
      </c>
      <c r="F62" s="183"/>
      <c r="G62" s="183">
        <v>200000</v>
      </c>
      <c r="H62" s="183"/>
      <c r="I62" s="183"/>
      <c r="J62" s="183"/>
      <c r="K62" s="183"/>
      <c r="L62" s="183"/>
      <c r="M62" s="183"/>
      <c r="N62" s="183"/>
      <c r="O62" s="357">
        <f t="shared" si="0"/>
        <v>200000</v>
      </c>
      <c r="P62" s="68"/>
      <c r="Q62" s="184"/>
      <c r="R62" s="68"/>
      <c r="S62" s="184"/>
      <c r="T62" s="185"/>
    </row>
    <row r="63" spans="1:20" ht="26.25" customHeight="1">
      <c r="A63" s="432"/>
      <c r="B63" s="432"/>
      <c r="C63" s="103" t="s">
        <v>1079</v>
      </c>
      <c r="D63" s="183"/>
      <c r="E63" s="183"/>
      <c r="F63" s="183"/>
      <c r="G63" s="183"/>
      <c r="H63" s="183"/>
      <c r="I63" s="183"/>
      <c r="J63" s="183">
        <v>2500000</v>
      </c>
      <c r="K63" s="183"/>
      <c r="L63" s="183"/>
      <c r="M63" s="183"/>
      <c r="N63" s="183"/>
      <c r="O63" s="357">
        <f t="shared" si="0"/>
        <v>2500000</v>
      </c>
      <c r="P63" s="68"/>
      <c r="Q63" s="184"/>
      <c r="R63" s="68"/>
      <c r="S63" s="184"/>
      <c r="T63" s="185"/>
    </row>
    <row r="64" spans="1:20" ht="26.25" customHeight="1">
      <c r="A64" s="432"/>
      <c r="B64" s="432"/>
      <c r="C64" s="103" t="s">
        <v>1080</v>
      </c>
      <c r="D64" s="183"/>
      <c r="E64" s="183"/>
      <c r="F64" s="183"/>
      <c r="G64" s="183"/>
      <c r="H64" s="183"/>
      <c r="I64" s="183"/>
      <c r="J64" s="183"/>
      <c r="K64" s="183">
        <v>185000</v>
      </c>
      <c r="L64" s="183"/>
      <c r="M64" s="183"/>
      <c r="N64" s="183"/>
      <c r="O64" s="357">
        <f t="shared" si="0"/>
        <v>185000</v>
      </c>
      <c r="P64" s="68"/>
      <c r="Q64" s="184"/>
      <c r="R64" s="68"/>
      <c r="S64" s="184"/>
      <c r="T64" s="185"/>
    </row>
    <row r="65" spans="1:20" ht="26.25" customHeight="1">
      <c r="A65" s="432"/>
      <c r="B65" s="433"/>
      <c r="C65" s="103" t="s">
        <v>1066</v>
      </c>
      <c r="D65" s="183"/>
      <c r="E65" s="183">
        <v>72000</v>
      </c>
      <c r="F65" s="183"/>
      <c r="G65" s="183"/>
      <c r="H65" s="183"/>
      <c r="I65" s="183"/>
      <c r="J65" s="183"/>
      <c r="K65" s="183"/>
      <c r="L65" s="183"/>
      <c r="M65" s="183"/>
      <c r="N65" s="183"/>
      <c r="O65" s="357">
        <f t="shared" si="0"/>
        <v>72000</v>
      </c>
      <c r="P65" s="68"/>
      <c r="Q65" s="184"/>
      <c r="R65" s="68"/>
      <c r="S65" s="184"/>
      <c r="T65" s="185"/>
    </row>
    <row r="66" spans="1:20" ht="48.6" customHeight="1">
      <c r="A66" s="432"/>
      <c r="B66" s="431" t="s">
        <v>1067</v>
      </c>
      <c r="C66" s="324" t="s">
        <v>1072</v>
      </c>
      <c r="D66" s="282"/>
      <c r="E66" s="282"/>
      <c r="F66" s="282"/>
      <c r="G66" s="282">
        <v>10000</v>
      </c>
      <c r="H66" s="282"/>
      <c r="I66" s="282"/>
      <c r="J66" s="282"/>
      <c r="K66" s="282"/>
      <c r="L66" s="282"/>
      <c r="M66" s="282"/>
      <c r="N66" s="282"/>
      <c r="O66" s="357">
        <f t="shared" si="0"/>
        <v>10000</v>
      </c>
      <c r="P66" s="68"/>
      <c r="Q66" s="184">
        <f>SUM(O66:O67)</f>
        <v>110000</v>
      </c>
      <c r="R66" s="68"/>
      <c r="S66" s="184"/>
      <c r="T66" s="185"/>
    </row>
    <row r="67" spans="1:20" ht="26.25" customHeight="1">
      <c r="A67" s="433"/>
      <c r="B67" s="433"/>
      <c r="C67" s="103" t="s">
        <v>1078</v>
      </c>
      <c r="D67" s="183"/>
      <c r="E67" s="183"/>
      <c r="F67" s="183"/>
      <c r="G67" s="183"/>
      <c r="H67" s="183"/>
      <c r="I67" s="183"/>
      <c r="J67" s="183">
        <v>100000</v>
      </c>
      <c r="K67" s="183"/>
      <c r="L67" s="183"/>
      <c r="M67" s="183"/>
      <c r="N67" s="183"/>
      <c r="O67" s="357">
        <f t="shared" si="0"/>
        <v>100000</v>
      </c>
      <c r="P67" s="68"/>
      <c r="Q67" s="184">
        <f>SUM(Q7:Q66)</f>
        <v>20550000</v>
      </c>
      <c r="R67" s="68"/>
      <c r="S67" s="184"/>
      <c r="T67" s="185"/>
    </row>
    <row r="69" spans="1:20">
      <c r="O69" s="4">
        <f>SUM(O7:O67)</f>
        <v>20550000</v>
      </c>
    </row>
  </sheetData>
  <mergeCells count="39">
    <mergeCell ref="P4:P6"/>
    <mergeCell ref="T4:T6"/>
    <mergeCell ref="S4:S6"/>
    <mergeCell ref="Q4:Q6"/>
    <mergeCell ref="R4:R6"/>
    <mergeCell ref="I4:I6"/>
    <mergeCell ref="M4:M6"/>
    <mergeCell ref="N4:N5"/>
    <mergeCell ref="O4:O5"/>
    <mergeCell ref="L4:L6"/>
    <mergeCell ref="A1:F1"/>
    <mergeCell ref="K4:K6"/>
    <mergeCell ref="H4:H6"/>
    <mergeCell ref="E4:E6"/>
    <mergeCell ref="D4:D6"/>
    <mergeCell ref="F4:F6"/>
    <mergeCell ref="C4:C5"/>
    <mergeCell ref="G4:G6"/>
    <mergeCell ref="A4:B6"/>
    <mergeCell ref="J4:J6"/>
    <mergeCell ref="B7:B14"/>
    <mergeCell ref="A7:A15"/>
    <mergeCell ref="B27:B32"/>
    <mergeCell ref="A56:A57"/>
    <mergeCell ref="B56:B57"/>
    <mergeCell ref="B16:B20"/>
    <mergeCell ref="A16:A21"/>
    <mergeCell ref="A37:A38"/>
    <mergeCell ref="A39:A55"/>
    <mergeCell ref="B22:B26"/>
    <mergeCell ref="A22:A26"/>
    <mergeCell ref="B59:B65"/>
    <mergeCell ref="B66:B67"/>
    <mergeCell ref="A59:A67"/>
    <mergeCell ref="A27:A36"/>
    <mergeCell ref="B33:B36"/>
    <mergeCell ref="B37:B38"/>
    <mergeCell ref="B39:B51"/>
    <mergeCell ref="B52:B55"/>
  </mergeCells>
  <phoneticPr fontId="3" type="noConversion"/>
  <pageMargins left="0.51181102362204722" right="0.31496062992125984" top="0.62992125984251968" bottom="0.31496062992125984" header="0.31496062992125984" footer="0.15748031496062992"/>
  <pageSetup paperSize="9" firstPageNumber="105" orientation="landscape" useFirstPageNumber="1" horizontalDpi="4294967293" r:id="rId1"/>
  <headerFooter alignWithMargins="0">
    <oddHeader>&amp;R&amp;P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view="pageBreakPreview" zoomScaleNormal="100" workbookViewId="0">
      <selection activeCell="H15" sqref="H15"/>
    </sheetView>
  </sheetViews>
  <sheetFormatPr defaultRowHeight="23.25"/>
  <cols>
    <col min="1" max="1" width="9" style="2" customWidth="1"/>
    <col min="2" max="5" width="9.140625" style="1"/>
    <col min="6" max="7" width="10.85546875" style="1" customWidth="1"/>
    <col min="8" max="8" width="15" style="5" customWidth="1"/>
    <col min="9" max="16384" width="9.140625" style="1"/>
  </cols>
  <sheetData>
    <row r="1" spans="1:9">
      <c r="A1" s="45"/>
      <c r="B1" s="37"/>
      <c r="C1" s="37"/>
      <c r="D1" s="37"/>
      <c r="E1" s="37"/>
      <c r="F1" s="37"/>
      <c r="G1" s="37"/>
      <c r="H1" s="54"/>
    </row>
    <row r="2" spans="1:9" ht="29.25">
      <c r="A2" s="372" t="s">
        <v>22</v>
      </c>
      <c r="B2" s="372"/>
      <c r="C2" s="372"/>
      <c r="D2" s="372"/>
      <c r="E2" s="372"/>
      <c r="F2" s="372"/>
      <c r="G2" s="372"/>
      <c r="H2" s="372"/>
      <c r="I2" s="11"/>
    </row>
    <row r="3" spans="1:9" ht="25.5">
      <c r="A3" s="45"/>
      <c r="B3" s="37"/>
      <c r="C3" s="37"/>
      <c r="D3" s="37"/>
      <c r="E3" s="37"/>
      <c r="F3" s="37"/>
      <c r="G3" s="37"/>
      <c r="H3" s="72" t="s">
        <v>23</v>
      </c>
    </row>
    <row r="4" spans="1:9" ht="33" customHeight="1">
      <c r="A4" s="73" t="s">
        <v>1697</v>
      </c>
      <c r="B4" s="37"/>
      <c r="C4" s="37"/>
      <c r="D4" s="37"/>
      <c r="E4" s="37"/>
      <c r="F4" s="37"/>
      <c r="G4" s="37"/>
      <c r="H4" s="54"/>
    </row>
    <row r="5" spans="1:9">
      <c r="A5" s="45"/>
      <c r="B5" s="37" t="s">
        <v>463</v>
      </c>
      <c r="C5" s="37"/>
      <c r="D5" s="37"/>
      <c r="E5" s="37"/>
      <c r="F5" s="37"/>
      <c r="G5" s="37"/>
      <c r="H5" s="74" t="s">
        <v>1091</v>
      </c>
    </row>
    <row r="6" spans="1:9" ht="32.25" customHeight="1">
      <c r="A6" s="73" t="s">
        <v>20</v>
      </c>
      <c r="B6" s="37"/>
      <c r="C6" s="37"/>
      <c r="D6" s="37"/>
      <c r="E6" s="37"/>
      <c r="F6" s="37"/>
      <c r="G6" s="37"/>
      <c r="H6" s="54"/>
    </row>
    <row r="7" spans="1:9">
      <c r="A7" s="45"/>
      <c r="B7" s="37" t="s">
        <v>464</v>
      </c>
      <c r="C7" s="37"/>
      <c r="D7" s="37"/>
      <c r="E7" s="37"/>
      <c r="F7" s="37"/>
      <c r="G7" s="37"/>
      <c r="H7" s="74"/>
    </row>
    <row r="8" spans="1:9">
      <c r="A8" s="45"/>
      <c r="B8" s="49" t="s">
        <v>1085</v>
      </c>
      <c r="C8" s="37"/>
      <c r="D8" s="37"/>
      <c r="E8" s="37"/>
      <c r="F8" s="37"/>
      <c r="G8" s="37"/>
      <c r="H8" s="74" t="s">
        <v>1092</v>
      </c>
    </row>
    <row r="9" spans="1:9">
      <c r="A9" s="45"/>
      <c r="B9" s="37" t="s">
        <v>1086</v>
      </c>
      <c r="C9" s="37"/>
      <c r="D9" s="37"/>
      <c r="E9" s="37"/>
      <c r="F9" s="37"/>
      <c r="G9" s="37"/>
      <c r="H9" s="75" t="s">
        <v>1093</v>
      </c>
    </row>
    <row r="10" spans="1:9">
      <c r="A10" s="45"/>
      <c r="B10" s="64" t="s">
        <v>1088</v>
      </c>
      <c r="C10" s="37"/>
      <c r="D10" s="37"/>
      <c r="E10" s="37"/>
      <c r="F10" s="37"/>
      <c r="G10" s="37"/>
      <c r="H10" s="75" t="s">
        <v>1094</v>
      </c>
    </row>
    <row r="11" spans="1:9">
      <c r="A11" s="45"/>
      <c r="B11" s="49" t="s">
        <v>1087</v>
      </c>
      <c r="C11" s="37"/>
      <c r="D11" s="37"/>
      <c r="E11" s="37"/>
      <c r="F11" s="37"/>
      <c r="G11" s="37"/>
      <c r="H11" s="75" t="s">
        <v>1095</v>
      </c>
    </row>
    <row r="12" spans="1:9">
      <c r="A12" s="45"/>
      <c r="B12" s="49" t="s">
        <v>1100</v>
      </c>
      <c r="C12" s="37"/>
      <c r="D12" s="37"/>
      <c r="E12" s="37"/>
      <c r="F12" s="37"/>
      <c r="G12" s="37"/>
      <c r="H12" s="75" t="s">
        <v>1096</v>
      </c>
    </row>
    <row r="13" spans="1:9">
      <c r="A13" s="45"/>
      <c r="B13" s="49" t="s">
        <v>1089</v>
      </c>
      <c r="C13" s="37"/>
      <c r="D13" s="37"/>
      <c r="E13" s="37"/>
      <c r="F13" s="37"/>
      <c r="G13" s="37"/>
      <c r="H13" s="75" t="s">
        <v>132</v>
      </c>
    </row>
    <row r="14" spans="1:9">
      <c r="A14" s="45"/>
      <c r="B14" s="49" t="s">
        <v>1090</v>
      </c>
      <c r="C14" s="37"/>
      <c r="D14" s="37"/>
      <c r="E14" s="37"/>
      <c r="F14" s="37"/>
      <c r="G14" s="37"/>
      <c r="H14" s="75" t="s">
        <v>133</v>
      </c>
    </row>
    <row r="15" spans="1:9">
      <c r="A15" s="45"/>
      <c r="B15" s="49"/>
      <c r="C15" s="37"/>
      <c r="D15" s="37"/>
      <c r="E15" s="37"/>
      <c r="F15" s="37"/>
      <c r="G15" s="37"/>
      <c r="H15" s="75"/>
    </row>
    <row r="16" spans="1:9" ht="33" customHeight="1">
      <c r="A16" s="45"/>
      <c r="B16" s="49"/>
      <c r="C16" s="37"/>
      <c r="D16" s="37"/>
      <c r="E16" s="37"/>
      <c r="F16" s="37"/>
      <c r="G16" s="37"/>
      <c r="H16" s="54"/>
    </row>
  </sheetData>
  <mergeCells count="1">
    <mergeCell ref="A2:H2"/>
  </mergeCells>
  <phoneticPr fontId="3" type="noConversion"/>
  <pageMargins left="1.2598425196850394" right="0.15748031496062992" top="0.9" bottom="0.19685039370078741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18"/>
  <sheetViews>
    <sheetView view="pageBreakPreview" topLeftCell="A10" zoomScaleNormal="100" workbookViewId="0">
      <selection activeCell="E2" sqref="E2"/>
    </sheetView>
  </sheetViews>
  <sheetFormatPr defaultRowHeight="23.25"/>
  <cols>
    <col min="1" max="1" width="9.140625" style="1"/>
    <col min="2" max="2" width="3.140625" style="1" customWidth="1"/>
    <col min="3" max="3" width="4.28515625" style="1" customWidth="1"/>
    <col min="4" max="4" width="9.140625" style="1"/>
    <col min="5" max="5" width="15.7109375" style="1" customWidth="1"/>
    <col min="6" max="6" width="12.42578125" style="1" customWidth="1"/>
    <col min="7" max="7" width="11.28515625" style="1" customWidth="1"/>
    <col min="8" max="8" width="11" style="1" customWidth="1"/>
    <col min="9" max="9" width="9.85546875" style="1" customWidth="1"/>
    <col min="10" max="10" width="1.7109375" style="1" customWidth="1"/>
    <col min="11" max="11" width="8.85546875" style="1" customWidth="1"/>
    <col min="12" max="16384" width="9.140625" style="1"/>
  </cols>
  <sheetData>
    <row r="4" spans="1:9">
      <c r="A4" s="64"/>
      <c r="B4" s="64"/>
      <c r="C4" s="64"/>
      <c r="D4" s="64"/>
      <c r="E4" s="64"/>
      <c r="F4" s="64"/>
      <c r="G4" s="64"/>
      <c r="H4" s="64"/>
      <c r="I4" s="10"/>
    </row>
    <row r="5" spans="1:9">
      <c r="A5" s="37"/>
      <c r="B5" s="37"/>
      <c r="C5" s="37"/>
      <c r="D5" s="37"/>
      <c r="E5" s="37"/>
      <c r="F5" s="37"/>
      <c r="G5" s="37"/>
      <c r="H5" s="37"/>
    </row>
    <row r="6" spans="1:9">
      <c r="A6" s="37"/>
      <c r="B6" s="37"/>
      <c r="C6" s="37"/>
      <c r="D6" s="37"/>
      <c r="E6" s="37"/>
      <c r="F6" s="37"/>
      <c r="G6" s="37"/>
      <c r="H6" s="37"/>
    </row>
    <row r="7" spans="1:9" ht="31.5">
      <c r="A7" s="373" t="s">
        <v>1697</v>
      </c>
      <c r="B7" s="373"/>
      <c r="C7" s="373"/>
      <c r="D7" s="373"/>
      <c r="E7" s="373"/>
      <c r="F7" s="373"/>
      <c r="G7" s="373"/>
      <c r="H7" s="373"/>
    </row>
    <row r="8" spans="1:9" ht="31.5">
      <c r="A8" s="128"/>
      <c r="B8" s="128"/>
      <c r="C8" s="128"/>
      <c r="D8" s="128"/>
      <c r="E8" s="128"/>
      <c r="F8" s="128"/>
      <c r="G8" s="128"/>
      <c r="H8" s="128"/>
    </row>
    <row r="9" spans="1:9" ht="31.5">
      <c r="A9" s="373" t="s">
        <v>1698</v>
      </c>
      <c r="B9" s="373"/>
      <c r="C9" s="373"/>
      <c r="D9" s="373"/>
      <c r="E9" s="373"/>
      <c r="F9" s="373"/>
      <c r="G9" s="373"/>
      <c r="H9" s="373"/>
    </row>
    <row r="10" spans="1:9" ht="31.5">
      <c r="A10" s="373"/>
      <c r="B10" s="373"/>
      <c r="C10" s="373"/>
      <c r="D10" s="373"/>
      <c r="E10" s="373"/>
      <c r="F10" s="373"/>
      <c r="G10" s="373"/>
      <c r="H10" s="373"/>
    </row>
    <row r="11" spans="1:9" ht="31.5">
      <c r="A11" s="373" t="s">
        <v>465</v>
      </c>
      <c r="B11" s="373"/>
      <c r="C11" s="373"/>
      <c r="D11" s="373"/>
      <c r="E11" s="373"/>
      <c r="F11" s="373"/>
      <c r="G11" s="373"/>
      <c r="H11" s="373"/>
    </row>
    <row r="12" spans="1:9" ht="31.5">
      <c r="A12" s="128"/>
      <c r="B12" s="128"/>
      <c r="C12" s="128"/>
      <c r="D12" s="128"/>
      <c r="E12" s="128"/>
      <c r="F12" s="128"/>
      <c r="G12" s="128"/>
      <c r="H12" s="128"/>
    </row>
    <row r="13" spans="1:9" ht="31.5">
      <c r="A13" s="373" t="s">
        <v>1699</v>
      </c>
      <c r="B13" s="373"/>
      <c r="C13" s="373"/>
      <c r="D13" s="373"/>
      <c r="E13" s="373"/>
      <c r="F13" s="373"/>
      <c r="G13" s="373"/>
      <c r="H13" s="373"/>
    </row>
    <row r="14" spans="1:9" ht="31.5">
      <c r="A14" s="373"/>
      <c r="B14" s="373"/>
      <c r="C14" s="373"/>
      <c r="D14" s="373"/>
      <c r="E14" s="373"/>
      <c r="F14" s="373"/>
      <c r="G14" s="373"/>
      <c r="H14" s="373"/>
    </row>
    <row r="15" spans="1:9" ht="31.5">
      <c r="A15" s="373" t="s">
        <v>1213</v>
      </c>
      <c r="B15" s="373"/>
      <c r="C15" s="373"/>
      <c r="D15" s="373"/>
      <c r="E15" s="373"/>
      <c r="F15" s="373"/>
      <c r="G15" s="373"/>
      <c r="H15" s="373"/>
    </row>
    <row r="16" spans="1:9" ht="35.25" customHeight="1">
      <c r="A16" s="111"/>
      <c r="B16" s="111"/>
      <c r="C16" s="111"/>
      <c r="D16" s="111"/>
      <c r="E16" s="111"/>
      <c r="F16" s="111"/>
      <c r="G16" s="111"/>
      <c r="H16" s="111"/>
    </row>
    <row r="17" spans="1:8" ht="31.5">
      <c r="A17" s="373" t="s">
        <v>1673</v>
      </c>
      <c r="B17" s="373"/>
      <c r="C17" s="373"/>
      <c r="D17" s="373"/>
      <c r="E17" s="373"/>
      <c r="F17" s="373"/>
      <c r="G17" s="373"/>
      <c r="H17" s="373"/>
    </row>
    <row r="18" spans="1:8" ht="31.5">
      <c r="A18" s="373"/>
      <c r="B18" s="373"/>
      <c r="C18" s="373"/>
      <c r="D18" s="373"/>
      <c r="E18" s="373"/>
      <c r="F18" s="373"/>
      <c r="G18" s="373"/>
      <c r="H18" s="373"/>
    </row>
  </sheetData>
  <mergeCells count="9">
    <mergeCell ref="A17:H17"/>
    <mergeCell ref="A18:H18"/>
    <mergeCell ref="A7:H7"/>
    <mergeCell ref="A10:H10"/>
    <mergeCell ref="A11:H11"/>
    <mergeCell ref="A14:H14"/>
    <mergeCell ref="A9:H9"/>
    <mergeCell ref="A13:H13"/>
    <mergeCell ref="A15:H15"/>
  </mergeCells>
  <phoneticPr fontId="3" type="noConversion"/>
  <pageMargins left="1.2598425196850394" right="0.19685039370078741" top="0.59055118110236227" bottom="0.19685039370078741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5"/>
  <sheetViews>
    <sheetView view="pageBreakPreview" topLeftCell="A10" zoomScaleNormal="100" workbookViewId="0">
      <selection activeCell="H155" sqref="H155"/>
    </sheetView>
  </sheetViews>
  <sheetFormatPr defaultRowHeight="23.25"/>
  <cols>
    <col min="1" max="1" width="3.42578125" style="1" customWidth="1"/>
    <col min="2" max="2" width="4.28515625" style="1" customWidth="1"/>
    <col min="3" max="3" width="5.5703125" style="1" customWidth="1"/>
    <col min="4" max="4" width="11.5703125" style="1" customWidth="1"/>
    <col min="5" max="5" width="15.28515625" style="1" customWidth="1"/>
    <col min="6" max="6" width="15.5703125" style="1" customWidth="1"/>
    <col min="7" max="8" width="15.28515625" style="1" customWidth="1"/>
    <col min="9" max="9" width="8.28515625" style="1" customWidth="1"/>
    <col min="10" max="10" width="1.28515625" style="1" hidden="1" customWidth="1"/>
    <col min="11" max="11" width="8.85546875" style="1" customWidth="1"/>
    <col min="12" max="16384" width="9.140625" style="1"/>
  </cols>
  <sheetData>
    <row r="1" spans="1:10">
      <c r="A1" s="391" t="s">
        <v>35</v>
      </c>
      <c r="B1" s="392"/>
      <c r="C1" s="392"/>
      <c r="D1" s="392"/>
      <c r="E1" s="392"/>
      <c r="F1" s="392"/>
      <c r="G1" s="392"/>
      <c r="H1" s="392"/>
      <c r="I1" s="392"/>
    </row>
    <row r="2" spans="1:10" ht="31.5" customHeight="1">
      <c r="A2" s="384" t="s">
        <v>17</v>
      </c>
      <c r="B2" s="384"/>
      <c r="C2" s="384"/>
      <c r="D2" s="384"/>
      <c r="E2" s="384"/>
      <c r="F2" s="384"/>
      <c r="G2" s="384"/>
      <c r="H2" s="384"/>
      <c r="I2" s="384"/>
      <c r="J2" s="37"/>
    </row>
    <row r="3" spans="1:10">
      <c r="A3" s="384" t="s">
        <v>72</v>
      </c>
      <c r="B3" s="384"/>
      <c r="C3" s="384"/>
      <c r="D3" s="384"/>
      <c r="E3" s="384"/>
      <c r="F3" s="384"/>
      <c r="G3" s="384"/>
      <c r="H3" s="384"/>
      <c r="I3" s="384"/>
      <c r="J3" s="37"/>
    </row>
    <row r="4" spans="1:10">
      <c r="A4" s="37"/>
      <c r="B4" s="37"/>
      <c r="C4" s="37"/>
      <c r="D4" s="37"/>
      <c r="E4" s="37"/>
      <c r="F4" s="37"/>
      <c r="G4" s="37"/>
      <c r="H4" s="37"/>
      <c r="I4" s="37"/>
      <c r="J4" s="37"/>
    </row>
    <row r="5" spans="1:10" s="2" customFormat="1">
      <c r="A5" s="42" t="s">
        <v>1674</v>
      </c>
      <c r="B5" s="45"/>
      <c r="C5" s="45"/>
      <c r="D5" s="45"/>
      <c r="E5" s="45"/>
      <c r="F5" s="45"/>
      <c r="G5" s="45"/>
      <c r="H5" s="45"/>
      <c r="I5" s="45"/>
      <c r="J5" s="45"/>
    </row>
    <row r="6" spans="1:10">
      <c r="A6" s="37"/>
      <c r="B6" s="49" t="s">
        <v>48</v>
      </c>
      <c r="C6" s="37"/>
      <c r="D6" s="37"/>
      <c r="E6" s="37"/>
      <c r="F6" s="37"/>
      <c r="G6" s="37"/>
      <c r="H6" s="37"/>
      <c r="I6" s="37"/>
      <c r="J6" s="37"/>
    </row>
    <row r="7" spans="1:10">
      <c r="A7" s="49" t="s">
        <v>650</v>
      </c>
      <c r="B7" s="49"/>
      <c r="C7" s="37"/>
      <c r="D7" s="37"/>
      <c r="E7" s="37"/>
      <c r="F7" s="37"/>
      <c r="G7" s="37"/>
      <c r="H7" s="37"/>
      <c r="I7" s="37"/>
      <c r="J7" s="37"/>
    </row>
    <row r="8" spans="1:10">
      <c r="A8" s="49" t="s">
        <v>1117</v>
      </c>
      <c r="B8" s="49"/>
      <c r="C8" s="37"/>
      <c r="D8" s="37"/>
      <c r="E8" s="37"/>
      <c r="F8" s="37"/>
      <c r="G8" s="37"/>
      <c r="H8" s="37"/>
      <c r="I8" s="37"/>
      <c r="J8" s="37"/>
    </row>
    <row r="9" spans="1:10">
      <c r="A9" s="49" t="s">
        <v>792</v>
      </c>
      <c r="B9" s="37"/>
      <c r="C9" s="49"/>
      <c r="D9" s="37"/>
      <c r="E9" s="37"/>
      <c r="F9" s="37"/>
      <c r="G9" s="37"/>
      <c r="H9" s="37"/>
      <c r="I9" s="37"/>
      <c r="J9" s="37"/>
    </row>
    <row r="10" spans="1:10" ht="10.5" customHeight="1">
      <c r="A10" s="37"/>
      <c r="B10" s="37"/>
      <c r="C10" s="37"/>
      <c r="D10" s="37"/>
      <c r="E10" s="37"/>
      <c r="F10" s="37"/>
      <c r="G10" s="37"/>
      <c r="H10" s="37"/>
      <c r="I10" s="37"/>
      <c r="J10" s="37"/>
    </row>
    <row r="11" spans="1:10" s="2" customFormat="1">
      <c r="A11" s="45" t="s">
        <v>18</v>
      </c>
      <c r="C11" s="45"/>
      <c r="D11" s="45"/>
      <c r="E11" s="45"/>
      <c r="F11" s="45"/>
      <c r="G11" s="45"/>
      <c r="H11" s="45"/>
      <c r="I11" s="45"/>
      <c r="J11" s="45"/>
    </row>
    <row r="12" spans="1:10" s="2" customFormat="1">
      <c r="B12" s="49">
        <v>1.1000000000000001</v>
      </c>
      <c r="C12" s="37" t="s">
        <v>283</v>
      </c>
      <c r="E12" s="45"/>
      <c r="F12" s="45"/>
      <c r="G12" s="45"/>
      <c r="H12" s="45"/>
      <c r="I12" s="45"/>
      <c r="J12" s="45"/>
    </row>
    <row r="13" spans="1:10" s="2" customFormat="1">
      <c r="A13" s="45"/>
      <c r="C13" s="37" t="s">
        <v>1099</v>
      </c>
      <c r="E13" s="45"/>
      <c r="F13" s="45"/>
      <c r="G13" s="45"/>
      <c r="H13" s="45"/>
      <c r="I13" s="45"/>
      <c r="J13" s="45"/>
    </row>
    <row r="14" spans="1:10" s="2" customFormat="1">
      <c r="A14" s="45"/>
      <c r="B14" s="45"/>
      <c r="C14" s="37" t="s">
        <v>1118</v>
      </c>
      <c r="D14" s="45"/>
      <c r="E14" s="45"/>
      <c r="F14" s="45"/>
      <c r="G14" s="45"/>
      <c r="H14" s="45"/>
      <c r="I14" s="45"/>
      <c r="J14" s="45"/>
    </row>
    <row r="15" spans="1:10" s="2" customFormat="1">
      <c r="A15" s="45"/>
      <c r="B15" s="45"/>
      <c r="C15" s="37" t="s">
        <v>284</v>
      </c>
      <c r="D15" s="49" t="s">
        <v>1137</v>
      </c>
      <c r="E15" s="45"/>
      <c r="F15" s="45"/>
      <c r="G15" s="45"/>
      <c r="H15" s="45"/>
      <c r="I15" s="45"/>
      <c r="J15" s="45"/>
    </row>
    <row r="16" spans="1:10" s="2" customFormat="1">
      <c r="A16" s="45"/>
      <c r="B16" s="45"/>
      <c r="C16" s="37" t="s">
        <v>42</v>
      </c>
      <c r="D16" s="37" t="s">
        <v>1138</v>
      </c>
      <c r="E16" s="45"/>
      <c r="F16" s="45"/>
      <c r="G16" s="45"/>
      <c r="H16" s="45"/>
      <c r="I16" s="45"/>
      <c r="J16" s="45"/>
    </row>
    <row r="17" spans="1:10" s="2" customFormat="1">
      <c r="A17" s="45"/>
      <c r="B17" s="45"/>
      <c r="C17" s="37" t="s">
        <v>43</v>
      </c>
      <c r="D17" s="37" t="s">
        <v>1136</v>
      </c>
      <c r="E17" s="45"/>
      <c r="F17" s="45"/>
      <c r="G17" s="45"/>
      <c r="H17" s="45"/>
      <c r="I17" s="45"/>
      <c r="J17" s="45"/>
    </row>
    <row r="18" spans="1:10" s="2" customFormat="1">
      <c r="A18" s="45"/>
      <c r="B18" s="45"/>
      <c r="C18" s="37" t="s">
        <v>44</v>
      </c>
      <c r="D18" s="37" t="s">
        <v>1139</v>
      </c>
      <c r="E18" s="45"/>
      <c r="F18" s="45"/>
      <c r="G18" s="45"/>
      <c r="H18" s="45"/>
      <c r="I18" s="45"/>
      <c r="J18" s="45"/>
    </row>
    <row r="19" spans="1:10" s="2" customFormat="1">
      <c r="A19" s="45"/>
      <c r="B19" s="45"/>
      <c r="C19" s="45"/>
      <c r="D19" s="37" t="s">
        <v>1140</v>
      </c>
      <c r="E19" s="45"/>
      <c r="F19" s="45"/>
      <c r="G19" s="45"/>
      <c r="H19" s="45"/>
      <c r="I19" s="45"/>
      <c r="J19" s="45"/>
    </row>
    <row r="20" spans="1:10" s="2" customFormat="1">
      <c r="A20" s="45"/>
      <c r="B20" s="45"/>
      <c r="C20" s="37" t="s">
        <v>45</v>
      </c>
      <c r="D20" s="37" t="s">
        <v>1141</v>
      </c>
      <c r="E20" s="45"/>
      <c r="F20" s="45"/>
      <c r="G20" s="45"/>
      <c r="H20" s="45"/>
      <c r="I20" s="45"/>
      <c r="J20" s="45"/>
    </row>
    <row r="21" spans="1:10" s="2" customFormat="1">
      <c r="A21" s="45"/>
      <c r="B21" s="45"/>
      <c r="C21" s="45"/>
      <c r="D21" s="37" t="s">
        <v>790</v>
      </c>
      <c r="E21" s="45"/>
      <c r="F21" s="45"/>
      <c r="G21" s="45"/>
      <c r="H21" s="45"/>
      <c r="I21" s="45"/>
      <c r="J21" s="45"/>
    </row>
    <row r="22" spans="1:10" s="2" customFormat="1">
      <c r="A22" s="45"/>
      <c r="B22" s="49">
        <v>1.2</v>
      </c>
      <c r="C22" s="37" t="s">
        <v>791</v>
      </c>
      <c r="D22" s="45"/>
      <c r="E22" s="45"/>
      <c r="F22" s="45"/>
      <c r="G22" s="45"/>
      <c r="H22" s="45"/>
      <c r="I22" s="45"/>
      <c r="J22" s="45"/>
    </row>
    <row r="23" spans="1:10" s="2" customFormat="1" ht="9" customHeight="1">
      <c r="A23" s="45"/>
      <c r="B23" s="45"/>
      <c r="C23" s="45"/>
      <c r="D23" s="45"/>
      <c r="E23" s="45"/>
      <c r="F23" s="45"/>
      <c r="G23" s="45"/>
      <c r="H23" s="45"/>
      <c r="I23" s="45"/>
      <c r="J23" s="45"/>
    </row>
    <row r="24" spans="1:10" s="2" customFormat="1">
      <c r="A24" s="42" t="s">
        <v>647</v>
      </c>
      <c r="B24" s="45"/>
      <c r="C24" s="45"/>
      <c r="D24" s="45"/>
      <c r="E24" s="45"/>
      <c r="F24" s="45"/>
      <c r="G24" s="45"/>
      <c r="H24" s="45"/>
      <c r="I24" s="45"/>
      <c r="J24" s="45"/>
    </row>
    <row r="25" spans="1:10" s="2" customFormat="1">
      <c r="A25" s="45"/>
      <c r="B25" s="46" t="s">
        <v>46</v>
      </c>
      <c r="C25" s="37" t="s">
        <v>794</v>
      </c>
      <c r="D25" s="45"/>
      <c r="E25" s="365">
        <f>SUM(H26:H33)</f>
        <v>17856646.719999999</v>
      </c>
      <c r="F25" s="37" t="s">
        <v>469</v>
      </c>
      <c r="G25" s="37" t="s">
        <v>793</v>
      </c>
      <c r="H25" s="45"/>
      <c r="I25" s="45"/>
      <c r="J25" s="45"/>
    </row>
    <row r="26" spans="1:10" s="2" customFormat="1">
      <c r="A26" s="45"/>
      <c r="B26" s="45"/>
      <c r="C26" s="37" t="s">
        <v>1209</v>
      </c>
      <c r="D26"/>
      <c r="E26"/>
      <c r="F26"/>
      <c r="G26"/>
      <c r="H26" s="302">
        <v>59193.08</v>
      </c>
      <c r="I26" s="37" t="s">
        <v>469</v>
      </c>
      <c r="J26"/>
    </row>
    <row r="27" spans="1:10" s="2" customFormat="1">
      <c r="A27" s="45"/>
      <c r="B27" s="45"/>
      <c r="C27" s="37" t="s">
        <v>47</v>
      </c>
      <c r="E27"/>
      <c r="F27"/>
      <c r="G27"/>
      <c r="H27" s="302">
        <v>492177</v>
      </c>
      <c r="I27" s="37" t="s">
        <v>469</v>
      </c>
      <c r="J27"/>
    </row>
    <row r="28" spans="1:10" s="2" customFormat="1">
      <c r="A28" s="45"/>
      <c r="B28" s="45"/>
      <c r="C28" s="37" t="s">
        <v>1210</v>
      </c>
      <c r="E28"/>
      <c r="F28"/>
      <c r="G28"/>
      <c r="H28" s="302">
        <v>57602.49</v>
      </c>
      <c r="I28" s="37" t="s">
        <v>469</v>
      </c>
      <c r="J28"/>
    </row>
    <row r="29" spans="1:10" s="2" customFormat="1">
      <c r="A29" s="45"/>
      <c r="B29" s="45"/>
      <c r="C29" s="37" t="s">
        <v>24</v>
      </c>
      <c r="E29"/>
      <c r="F29"/>
      <c r="G29"/>
      <c r="H29" s="302">
        <v>195540</v>
      </c>
      <c r="I29" s="37" t="s">
        <v>469</v>
      </c>
      <c r="J29"/>
    </row>
    <row r="30" spans="1:10" s="2" customFormat="1">
      <c r="A30" s="45"/>
      <c r="B30" s="45"/>
      <c r="C30" s="37" t="s">
        <v>1211</v>
      </c>
      <c r="E30"/>
      <c r="F30"/>
      <c r="G30"/>
      <c r="H30" s="302">
        <v>2770</v>
      </c>
      <c r="I30" s="37" t="s">
        <v>469</v>
      </c>
      <c r="J30"/>
    </row>
    <row r="31" spans="1:10" s="2" customFormat="1">
      <c r="A31" s="45"/>
      <c r="B31" s="45"/>
      <c r="C31" s="37" t="s">
        <v>1212</v>
      </c>
      <c r="E31"/>
      <c r="F31"/>
      <c r="G31"/>
      <c r="H31" s="302">
        <v>0</v>
      </c>
      <c r="I31" s="37" t="s">
        <v>469</v>
      </c>
      <c r="J31"/>
    </row>
    <row r="32" spans="1:10" s="2" customFormat="1">
      <c r="A32" s="45"/>
      <c r="B32" s="45"/>
      <c r="C32" s="37" t="s">
        <v>63</v>
      </c>
      <c r="E32"/>
      <c r="F32"/>
      <c r="G32"/>
      <c r="H32" s="302">
        <v>11461615.15</v>
      </c>
      <c r="I32" s="37" t="s">
        <v>469</v>
      </c>
      <c r="J32"/>
    </row>
    <row r="33" spans="1:19" s="2" customFormat="1">
      <c r="A33" s="45"/>
      <c r="B33" s="45"/>
      <c r="C33" s="37" t="s">
        <v>65</v>
      </c>
      <c r="E33"/>
      <c r="F33"/>
      <c r="G33"/>
      <c r="H33" s="302">
        <v>5587749</v>
      </c>
      <c r="I33" s="37" t="s">
        <v>469</v>
      </c>
      <c r="J33"/>
    </row>
    <row r="34" spans="1:19" s="2" customFormat="1">
      <c r="A34" s="45"/>
      <c r="B34" s="46" t="s">
        <v>651</v>
      </c>
      <c r="C34" s="37" t="s">
        <v>648</v>
      </c>
      <c r="D34"/>
      <c r="E34"/>
      <c r="F34"/>
      <c r="G34"/>
      <c r="H34" s="302"/>
      <c r="I34" s="37"/>
      <c r="J34"/>
      <c r="K34"/>
    </row>
    <row r="35" spans="1:19" s="2" customFormat="1" ht="24" customHeight="1">
      <c r="A35" s="391" t="s">
        <v>36</v>
      </c>
      <c r="B35" s="392"/>
      <c r="C35" s="392"/>
      <c r="D35" s="392"/>
      <c r="E35" s="392"/>
      <c r="F35" s="392"/>
      <c r="G35" s="392"/>
      <c r="H35" s="392"/>
      <c r="I35" s="392"/>
      <c r="J35"/>
      <c r="K35"/>
    </row>
    <row r="36" spans="1:19" s="2" customFormat="1" ht="28.15" customHeight="1">
      <c r="A36" s="45"/>
      <c r="B36" s="46" t="s">
        <v>1119</v>
      </c>
      <c r="C36" s="37" t="s">
        <v>98</v>
      </c>
      <c r="D36"/>
      <c r="E36" s="302">
        <f>SUM(H37:H42)</f>
        <v>10077390</v>
      </c>
      <c r="F36" s="37" t="s">
        <v>469</v>
      </c>
      <c r="G36" s="37" t="s">
        <v>793</v>
      </c>
      <c r="H36"/>
      <c r="I36"/>
      <c r="J36"/>
      <c r="K36"/>
    </row>
    <row r="37" spans="1:19" s="2" customFormat="1">
      <c r="A37" s="45"/>
      <c r="B37" s="45"/>
      <c r="C37" s="37" t="s">
        <v>1120</v>
      </c>
      <c r="D37"/>
      <c r="E37"/>
      <c r="F37"/>
      <c r="G37"/>
      <c r="H37" s="365">
        <v>360724</v>
      </c>
      <c r="I37" s="37" t="s">
        <v>469</v>
      </c>
      <c r="J37"/>
    </row>
    <row r="38" spans="1:19" s="2" customFormat="1">
      <c r="A38" s="45"/>
      <c r="B38" s="45"/>
      <c r="C38" s="37" t="s">
        <v>1121</v>
      </c>
      <c r="E38"/>
      <c r="G38"/>
      <c r="H38" s="365">
        <v>3866774</v>
      </c>
      <c r="I38" s="37" t="s">
        <v>469</v>
      </c>
      <c r="J38"/>
      <c r="K38"/>
    </row>
    <row r="39" spans="1:19" s="2" customFormat="1">
      <c r="A39" s="45"/>
      <c r="B39" s="45"/>
      <c r="C39" s="37" t="s">
        <v>99</v>
      </c>
      <c r="E39"/>
      <c r="F39"/>
      <c r="G39"/>
      <c r="H39" s="365">
        <v>3732392</v>
      </c>
      <c r="I39" s="37" t="s">
        <v>469</v>
      </c>
      <c r="J39"/>
      <c r="K39"/>
    </row>
    <row r="40" spans="1:19" s="2" customFormat="1">
      <c r="A40" s="45"/>
      <c r="B40" s="45"/>
      <c r="C40" s="37" t="s">
        <v>1123</v>
      </c>
      <c r="E40"/>
      <c r="F40"/>
      <c r="G40"/>
      <c r="H40" s="365">
        <v>902000</v>
      </c>
      <c r="I40" s="37" t="s">
        <v>469</v>
      </c>
      <c r="J40"/>
      <c r="K40"/>
    </row>
    <row r="41" spans="1:19" s="2" customFormat="1">
      <c r="A41" s="45"/>
      <c r="B41" s="45"/>
      <c r="C41" s="37" t="s">
        <v>1124</v>
      </c>
      <c r="E41"/>
      <c r="F41"/>
      <c r="G41"/>
      <c r="H41" s="365">
        <v>0</v>
      </c>
      <c r="I41" s="37" t="s">
        <v>469</v>
      </c>
      <c r="J41" s="37" t="s">
        <v>1122</v>
      </c>
      <c r="K41"/>
    </row>
    <row r="42" spans="1:19" s="2" customFormat="1">
      <c r="A42" s="45"/>
      <c r="B42" s="45"/>
      <c r="C42" s="37" t="s">
        <v>1125</v>
      </c>
      <c r="E42"/>
      <c r="F42"/>
      <c r="G42"/>
      <c r="H42" s="365">
        <v>1215500</v>
      </c>
      <c r="I42" s="37" t="s">
        <v>469</v>
      </c>
      <c r="J42"/>
      <c r="K42"/>
    </row>
    <row r="43" spans="1:19" s="2" customFormat="1">
      <c r="A43" s="45"/>
      <c r="B43" s="46" t="s">
        <v>1126</v>
      </c>
      <c r="C43" s="37" t="s">
        <v>285</v>
      </c>
      <c r="D43"/>
      <c r="E43"/>
      <c r="G43"/>
      <c r="H43" s="365">
        <v>4850880</v>
      </c>
      <c r="I43" s="37" t="s">
        <v>469</v>
      </c>
      <c r="J43"/>
      <c r="K43"/>
    </row>
    <row r="44" spans="1:19" s="2" customFormat="1">
      <c r="A44" s="45"/>
      <c r="B44" s="46" t="s">
        <v>1127</v>
      </c>
      <c r="C44" s="37" t="s">
        <v>1279</v>
      </c>
      <c r="D44"/>
      <c r="E44"/>
      <c r="G44"/>
      <c r="H44" s="365">
        <v>85290</v>
      </c>
      <c r="I44" s="37" t="s">
        <v>469</v>
      </c>
      <c r="J44"/>
      <c r="K44"/>
    </row>
    <row r="45" spans="1:19" s="2" customFormat="1">
      <c r="A45" s="45" t="s">
        <v>1283</v>
      </c>
      <c r="B45" s="45"/>
      <c r="C45" s="37"/>
      <c r="D45"/>
      <c r="E45"/>
      <c r="F45"/>
      <c r="G45"/>
      <c r="H45"/>
      <c r="I45"/>
      <c r="J45"/>
      <c r="K45"/>
    </row>
    <row r="46" spans="1:19" s="2" customFormat="1">
      <c r="A46" s="45"/>
      <c r="B46" s="45" t="s">
        <v>100</v>
      </c>
      <c r="C46" s="37"/>
      <c r="D46"/>
      <c r="E46"/>
      <c r="F46"/>
      <c r="G46"/>
      <c r="H46"/>
      <c r="I46"/>
      <c r="J46"/>
      <c r="K46"/>
    </row>
    <row r="47" spans="1:19" s="2" customFormat="1">
      <c r="A47" s="45"/>
      <c r="B47" s="45"/>
      <c r="C47" s="37" t="s">
        <v>101</v>
      </c>
      <c r="D47"/>
      <c r="E47"/>
      <c r="F47"/>
      <c r="G47"/>
      <c r="H47"/>
      <c r="I47"/>
      <c r="J47"/>
      <c r="K47"/>
    </row>
    <row r="48" spans="1:19" s="2" customFormat="1">
      <c r="A48" s="45"/>
      <c r="B48" s="45"/>
      <c r="C48" s="37"/>
      <c r="D48" s="37" t="s">
        <v>1280</v>
      </c>
      <c r="E48"/>
      <c r="F48"/>
      <c r="G48"/>
      <c r="H48" s="302">
        <v>0</v>
      </c>
      <c r="I48" s="37" t="s">
        <v>469</v>
      </c>
      <c r="J48"/>
      <c r="K48"/>
      <c r="L48"/>
      <c r="M48"/>
      <c r="N48"/>
      <c r="O48"/>
      <c r="P48"/>
      <c r="Q48"/>
      <c r="R48"/>
      <c r="S48"/>
    </row>
    <row r="49" spans="1:19" s="2" customFormat="1">
      <c r="A49" s="45"/>
      <c r="B49" s="45"/>
      <c r="C49" s="37"/>
      <c r="D49" s="37" t="s">
        <v>1281</v>
      </c>
      <c r="E49"/>
      <c r="H49" s="302">
        <v>0</v>
      </c>
      <c r="I49" s="37" t="s">
        <v>469</v>
      </c>
      <c r="J49"/>
      <c r="L49"/>
      <c r="N49"/>
      <c r="O49"/>
      <c r="P49"/>
      <c r="Q49"/>
      <c r="R49"/>
    </row>
    <row r="50" spans="1:19" s="2" customFormat="1">
      <c r="A50" s="45"/>
      <c r="B50" s="45"/>
      <c r="C50" s="37"/>
      <c r="D50" s="37" t="s">
        <v>1282</v>
      </c>
      <c r="E50"/>
      <c r="F50" s="37"/>
      <c r="G50" s="37"/>
      <c r="H50" s="302">
        <v>0</v>
      </c>
      <c r="I50" s="37" t="s">
        <v>469</v>
      </c>
      <c r="J50"/>
      <c r="L50"/>
      <c r="N50"/>
      <c r="O50"/>
      <c r="P50"/>
      <c r="Q50"/>
      <c r="R50"/>
    </row>
    <row r="51" spans="1:19" s="2" customFormat="1">
      <c r="A51" s="45"/>
      <c r="B51" s="45"/>
      <c r="C51" s="37"/>
      <c r="D51" s="37" t="s">
        <v>1097</v>
      </c>
      <c r="E51"/>
      <c r="G51" s="37"/>
      <c r="H51" s="302">
        <v>0</v>
      </c>
      <c r="I51" s="37" t="s">
        <v>469</v>
      </c>
      <c r="J51"/>
      <c r="K51"/>
      <c r="L51"/>
      <c r="M51"/>
      <c r="N51"/>
      <c r="O51"/>
      <c r="P51"/>
      <c r="Q51"/>
      <c r="R51"/>
      <c r="S51"/>
    </row>
    <row r="52" spans="1:19" s="2" customFormat="1">
      <c r="A52" s="45"/>
      <c r="B52" s="45"/>
      <c r="C52" s="37"/>
      <c r="D52" s="37" t="s">
        <v>1098</v>
      </c>
      <c r="E52"/>
      <c r="G52"/>
      <c r="H52" s="37"/>
      <c r="I52" s="37"/>
      <c r="J52"/>
      <c r="K52"/>
      <c r="L52"/>
      <c r="M52"/>
      <c r="N52"/>
      <c r="O52"/>
      <c r="P52"/>
      <c r="Q52"/>
      <c r="R52"/>
      <c r="S52"/>
    </row>
    <row r="53" spans="1:19" s="2" customFormat="1">
      <c r="A53" s="391" t="s">
        <v>1037</v>
      </c>
      <c r="B53" s="392"/>
      <c r="C53" s="392"/>
      <c r="D53" s="392"/>
      <c r="E53" s="392"/>
      <c r="F53" s="392"/>
      <c r="G53" s="392"/>
      <c r="H53" s="392"/>
      <c r="I53" s="392"/>
      <c r="J53"/>
      <c r="K53"/>
    </row>
    <row r="54" spans="1:19" s="2" customFormat="1" ht="25.5">
      <c r="A54" s="379" t="s">
        <v>17</v>
      </c>
      <c r="B54" s="379"/>
      <c r="C54" s="379"/>
      <c r="D54" s="379"/>
      <c r="E54" s="379"/>
      <c r="F54" s="379"/>
      <c r="G54" s="379"/>
      <c r="H54" s="379"/>
      <c r="I54" s="379"/>
      <c r="J54"/>
      <c r="K54"/>
    </row>
    <row r="55" spans="1:19" s="2" customFormat="1" ht="24.75">
      <c r="A55" s="383" t="s">
        <v>1284</v>
      </c>
      <c r="B55" s="383"/>
      <c r="C55" s="383"/>
      <c r="D55" s="383"/>
      <c r="E55" s="383"/>
      <c r="F55" s="383"/>
      <c r="G55" s="383"/>
      <c r="H55" s="383"/>
      <c r="I55" s="383"/>
      <c r="J55"/>
      <c r="K55"/>
    </row>
    <row r="56" spans="1:19" s="2" customFormat="1">
      <c r="A56" s="384" t="s">
        <v>1213</v>
      </c>
      <c r="B56" s="385"/>
      <c r="C56" s="385"/>
      <c r="D56" s="385"/>
      <c r="E56" s="385"/>
      <c r="F56" s="385"/>
      <c r="G56" s="385"/>
      <c r="H56" s="385"/>
      <c r="I56" s="385"/>
      <c r="J56" s="45"/>
    </row>
    <row r="57" spans="1:19" s="2" customFormat="1">
      <c r="A57" s="384" t="s">
        <v>1285</v>
      </c>
      <c r="B57" s="384"/>
      <c r="C57" s="384"/>
      <c r="D57" s="384"/>
      <c r="E57" s="384"/>
      <c r="F57" s="384"/>
      <c r="G57" s="384"/>
      <c r="H57" s="384"/>
      <c r="I57" s="384"/>
      <c r="J57" s="45"/>
    </row>
    <row r="58" spans="1:19" s="2" customFormat="1">
      <c r="A58" s="45"/>
      <c r="B58" s="45"/>
      <c r="C58" s="45"/>
      <c r="D58" s="45"/>
      <c r="E58" s="45"/>
      <c r="F58" s="45"/>
      <c r="G58" s="45"/>
      <c r="H58" s="45"/>
      <c r="I58" s="45"/>
      <c r="J58" s="45"/>
    </row>
    <row r="59" spans="1:19" s="2" customFormat="1" ht="24.75">
      <c r="A59" s="129" t="s">
        <v>1286</v>
      </c>
      <c r="B59" s="52"/>
      <c r="D59" s="45"/>
      <c r="E59" s="45"/>
      <c r="F59" s="45"/>
      <c r="G59" s="45"/>
      <c r="H59" s="45"/>
      <c r="I59" s="45"/>
      <c r="J59" s="45"/>
    </row>
    <row r="60" spans="1:19" s="2" customFormat="1" ht="10.5" customHeight="1">
      <c r="A60" s="45"/>
      <c r="B60" s="52"/>
      <c r="C60" s="49"/>
      <c r="D60" s="45"/>
      <c r="E60" s="45"/>
      <c r="F60" s="77"/>
      <c r="G60" s="45"/>
      <c r="H60" s="45"/>
      <c r="I60" s="45"/>
      <c r="J60" s="45"/>
    </row>
    <row r="61" spans="1:19" s="2" customFormat="1">
      <c r="A61" s="375" t="s">
        <v>1013</v>
      </c>
      <c r="B61" s="375"/>
      <c r="C61" s="375"/>
      <c r="D61" s="375"/>
      <c r="E61" s="375"/>
      <c r="F61" s="80" t="s">
        <v>1014</v>
      </c>
      <c r="G61" s="80" t="s">
        <v>19</v>
      </c>
      <c r="H61" s="80" t="s">
        <v>19</v>
      </c>
      <c r="I61" s="80" t="s">
        <v>1015</v>
      </c>
      <c r="J61" s="45"/>
    </row>
    <row r="62" spans="1:19" s="2" customFormat="1">
      <c r="A62" s="81"/>
      <c r="B62" s="82"/>
      <c r="C62" s="83"/>
      <c r="D62" s="83"/>
      <c r="E62" s="84"/>
      <c r="F62" s="85" t="s">
        <v>1032</v>
      </c>
      <c r="G62" s="85" t="s">
        <v>1032</v>
      </c>
      <c r="H62" s="85" t="s">
        <v>73</v>
      </c>
      <c r="I62" s="85"/>
      <c r="J62" s="45"/>
    </row>
    <row r="63" spans="1:19" s="2" customFormat="1">
      <c r="A63" s="107" t="s">
        <v>1287</v>
      </c>
      <c r="B63" s="133"/>
      <c r="C63" s="132"/>
      <c r="D63" s="132"/>
      <c r="E63" s="132"/>
      <c r="F63" s="174" t="s">
        <v>474</v>
      </c>
      <c r="G63" s="114"/>
      <c r="H63" s="114"/>
      <c r="I63" s="114"/>
      <c r="J63" s="45"/>
    </row>
    <row r="64" spans="1:19" s="2" customFormat="1">
      <c r="A64" s="81" t="s">
        <v>1209</v>
      </c>
      <c r="B64" s="82"/>
      <c r="C64" s="83"/>
      <c r="D64" s="83"/>
      <c r="E64" s="84"/>
      <c r="F64" s="141">
        <f>SUM(F65:F68)</f>
        <v>59193.08</v>
      </c>
      <c r="G64" s="142">
        <f>SUM(G65:G68)</f>
        <v>124000</v>
      </c>
      <c r="H64" s="142">
        <f>SUM(H65:H68)</f>
        <v>82000</v>
      </c>
      <c r="I64" s="101"/>
      <c r="J64" s="45"/>
    </row>
    <row r="65" spans="1:10" s="2" customFormat="1">
      <c r="A65" s="135" t="s">
        <v>1016</v>
      </c>
      <c r="B65" s="133"/>
      <c r="C65" s="132"/>
      <c r="D65" s="132"/>
      <c r="E65" s="134"/>
      <c r="F65" s="136">
        <v>40528</v>
      </c>
      <c r="G65" s="137">
        <v>80000</v>
      </c>
      <c r="H65" s="307">
        <v>50000</v>
      </c>
      <c r="I65" s="106"/>
      <c r="J65" s="45"/>
    </row>
    <row r="66" spans="1:10" s="2" customFormat="1">
      <c r="A66" s="135" t="s">
        <v>1017</v>
      </c>
      <c r="B66" s="133"/>
      <c r="C66" s="132"/>
      <c r="D66" s="132"/>
      <c r="E66" s="134"/>
      <c r="F66" s="136">
        <v>18665.080000000002</v>
      </c>
      <c r="G66" s="137">
        <v>40000</v>
      </c>
      <c r="H66" s="307">
        <v>30000</v>
      </c>
      <c r="I66" s="106"/>
      <c r="J66" s="45"/>
    </row>
    <row r="67" spans="1:10" s="2" customFormat="1">
      <c r="A67" s="135" t="s">
        <v>1018</v>
      </c>
      <c r="B67" s="133"/>
      <c r="C67" s="132"/>
      <c r="D67" s="132"/>
      <c r="E67" s="134"/>
      <c r="F67" s="137">
        <v>0</v>
      </c>
      <c r="G67" s="137">
        <v>2000</v>
      </c>
      <c r="H67" s="307">
        <v>1000</v>
      </c>
      <c r="I67" s="106"/>
      <c r="J67" s="45"/>
    </row>
    <row r="68" spans="1:10" s="2" customFormat="1">
      <c r="A68" s="135" t="s">
        <v>1019</v>
      </c>
      <c r="B68" s="133"/>
      <c r="C68" s="132"/>
      <c r="D68" s="132"/>
      <c r="E68" s="132"/>
      <c r="F68" s="138">
        <v>0</v>
      </c>
      <c r="G68" s="137">
        <v>2000</v>
      </c>
      <c r="H68" s="307">
        <v>1000</v>
      </c>
      <c r="I68" s="106"/>
      <c r="J68" s="45"/>
    </row>
    <row r="69" spans="1:10" s="2" customFormat="1">
      <c r="A69" s="107" t="s">
        <v>1020</v>
      </c>
      <c r="B69" s="133"/>
      <c r="C69" s="132"/>
      <c r="D69" s="132"/>
      <c r="E69" s="134"/>
      <c r="F69" s="175">
        <f>SUM(F70:F85)+F89+F92</f>
        <v>492177</v>
      </c>
      <c r="G69" s="175">
        <f>SUM(G70:G85)+G89+G92</f>
        <v>734000</v>
      </c>
      <c r="H69" s="175">
        <f>SUM(H70:H85)+H89+H92</f>
        <v>165000</v>
      </c>
      <c r="I69" s="106"/>
      <c r="J69" s="45"/>
    </row>
    <row r="70" spans="1:10" s="2" customFormat="1">
      <c r="A70" s="150" t="s">
        <v>1033</v>
      </c>
      <c r="B70" s="87"/>
      <c r="C70" s="88"/>
      <c r="D70" s="88"/>
      <c r="E70" s="89"/>
      <c r="F70" s="304">
        <v>200</v>
      </c>
      <c r="G70" s="172">
        <v>15000</v>
      </c>
      <c r="H70" s="308">
        <v>3000</v>
      </c>
      <c r="I70" s="91"/>
      <c r="J70" s="45"/>
    </row>
    <row r="71" spans="1:10" s="2" customFormat="1">
      <c r="A71" s="376" t="s">
        <v>1034</v>
      </c>
      <c r="B71" s="377"/>
      <c r="C71" s="377"/>
      <c r="D71" s="377"/>
      <c r="E71" s="378"/>
      <c r="F71" s="303"/>
      <c r="G71" s="164"/>
      <c r="H71" s="308"/>
      <c r="I71" s="101"/>
      <c r="J71" s="45"/>
    </row>
    <row r="72" spans="1:10" s="2" customFormat="1">
      <c r="A72" s="135" t="s">
        <v>1021</v>
      </c>
      <c r="B72" s="133"/>
      <c r="C72" s="132"/>
      <c r="D72" s="132"/>
      <c r="E72" s="134"/>
      <c r="F72" s="136">
        <v>0</v>
      </c>
      <c r="G72" s="137">
        <v>1000</v>
      </c>
      <c r="H72" s="307">
        <v>1000</v>
      </c>
      <c r="I72" s="106"/>
      <c r="J72" s="45"/>
    </row>
    <row r="73" spans="1:10" s="2" customFormat="1">
      <c r="A73" s="135" t="s">
        <v>1022</v>
      </c>
      <c r="B73" s="133"/>
      <c r="C73" s="132"/>
      <c r="D73" s="132"/>
      <c r="E73" s="134"/>
      <c r="F73" s="136">
        <v>490</v>
      </c>
      <c r="G73" s="137">
        <v>2000</v>
      </c>
      <c r="H73" s="307">
        <v>1000</v>
      </c>
      <c r="I73" s="106"/>
      <c r="J73" s="45"/>
    </row>
    <row r="74" spans="1:10" s="2" customFormat="1">
      <c r="A74" s="135" t="s">
        <v>1023</v>
      </c>
      <c r="B74" s="133"/>
      <c r="C74" s="132"/>
      <c r="D74" s="132"/>
      <c r="E74" s="134"/>
      <c r="F74" s="137">
        <v>0</v>
      </c>
      <c r="G74" s="137">
        <v>0</v>
      </c>
      <c r="H74" s="307">
        <v>0</v>
      </c>
      <c r="I74" s="106"/>
      <c r="J74" s="45"/>
    </row>
    <row r="75" spans="1:10" s="2" customFormat="1">
      <c r="A75" s="135" t="s">
        <v>1024</v>
      </c>
      <c r="B75" s="133"/>
      <c r="C75" s="132"/>
      <c r="D75" s="132"/>
      <c r="E75" s="134"/>
      <c r="F75" s="136">
        <v>210</v>
      </c>
      <c r="G75" s="137">
        <v>2000</v>
      </c>
      <c r="H75" s="307">
        <v>1000</v>
      </c>
      <c r="I75" s="106"/>
      <c r="J75" s="45"/>
    </row>
    <row r="76" spans="1:10" s="2" customFormat="1">
      <c r="A76" s="135" t="s">
        <v>1580</v>
      </c>
      <c r="B76" s="133"/>
      <c r="C76" s="132"/>
      <c r="D76" s="132"/>
      <c r="E76" s="134"/>
      <c r="F76" s="137">
        <v>340</v>
      </c>
      <c r="G76" s="137">
        <v>5000</v>
      </c>
      <c r="H76" s="307">
        <v>1000</v>
      </c>
      <c r="I76" s="106"/>
      <c r="J76" s="45"/>
    </row>
    <row r="77" spans="1:10" s="2" customFormat="1">
      <c r="A77" s="150" t="s">
        <v>1289</v>
      </c>
      <c r="B77" s="87"/>
      <c r="C77" s="88"/>
      <c r="D77" s="88"/>
      <c r="E77" s="89"/>
      <c r="F77" s="151">
        <v>200</v>
      </c>
      <c r="G77" s="147">
        <v>2000</v>
      </c>
      <c r="H77" s="307">
        <v>2000</v>
      </c>
      <c r="I77" s="91"/>
      <c r="J77" s="45"/>
    </row>
    <row r="78" spans="1:10" s="2" customFormat="1">
      <c r="A78" s="148" t="s">
        <v>37</v>
      </c>
      <c r="B78" s="82"/>
      <c r="C78" s="83"/>
      <c r="D78" s="83"/>
      <c r="E78" s="84"/>
      <c r="F78" s="100"/>
      <c r="G78" s="100"/>
      <c r="H78" s="308"/>
      <c r="I78" s="101"/>
      <c r="J78" s="45"/>
    </row>
    <row r="79" spans="1:10" s="2" customFormat="1">
      <c r="A79" s="135" t="s">
        <v>74</v>
      </c>
      <c r="B79" s="133"/>
      <c r="C79" s="132"/>
      <c r="D79" s="132"/>
      <c r="E79" s="134"/>
      <c r="F79" s="137">
        <v>0</v>
      </c>
      <c r="G79" s="137"/>
      <c r="H79" s="307">
        <v>50000</v>
      </c>
      <c r="I79" s="106"/>
      <c r="J79" s="45"/>
    </row>
    <row r="80" spans="1:10" s="2" customFormat="1">
      <c r="A80" s="135" t="s">
        <v>940</v>
      </c>
      <c r="B80" s="133"/>
      <c r="C80" s="132"/>
      <c r="D80" s="132"/>
      <c r="E80" s="134"/>
      <c r="F80" s="136">
        <v>0</v>
      </c>
      <c r="G80" s="137">
        <v>1000</v>
      </c>
      <c r="H80" s="137">
        <v>1000</v>
      </c>
      <c r="I80" s="106"/>
      <c r="J80" s="45"/>
    </row>
    <row r="81" spans="1:10" s="2" customFormat="1">
      <c r="A81" s="177" t="s">
        <v>941</v>
      </c>
      <c r="B81" s="87"/>
      <c r="C81" s="88"/>
      <c r="D81" s="88"/>
      <c r="E81" s="89"/>
      <c r="F81" s="147">
        <v>0</v>
      </c>
      <c r="G81" s="147">
        <v>0</v>
      </c>
      <c r="H81" s="147">
        <v>0</v>
      </c>
      <c r="I81" s="91"/>
      <c r="J81" s="45"/>
    </row>
    <row r="82" spans="1:10" s="2" customFormat="1">
      <c r="A82" s="176" t="s">
        <v>41</v>
      </c>
      <c r="B82" s="82"/>
      <c r="C82" s="83"/>
      <c r="D82" s="83"/>
      <c r="E82" s="84"/>
      <c r="F82" s="100"/>
      <c r="G82" s="100"/>
      <c r="H82" s="100"/>
      <c r="I82" s="101"/>
      <c r="J82" s="45"/>
    </row>
    <row r="83" spans="1:10" s="2" customFormat="1">
      <c r="A83" s="135" t="s">
        <v>942</v>
      </c>
      <c r="B83" s="133"/>
      <c r="C83" s="132"/>
      <c r="D83" s="132"/>
      <c r="E83" s="134"/>
      <c r="F83" s="136">
        <v>487504</v>
      </c>
      <c r="G83" s="137">
        <v>600000</v>
      </c>
      <c r="H83" s="137">
        <v>100000</v>
      </c>
      <c r="I83" s="106"/>
      <c r="J83" s="45"/>
    </row>
    <row r="84" spans="1:10" s="2" customFormat="1">
      <c r="A84" s="130" t="s">
        <v>943</v>
      </c>
      <c r="B84" s="133"/>
      <c r="C84" s="132"/>
      <c r="D84" s="132"/>
      <c r="E84" s="134"/>
      <c r="F84" s="137">
        <v>0</v>
      </c>
      <c r="G84" s="137">
        <v>0</v>
      </c>
      <c r="H84" s="137">
        <v>0</v>
      </c>
      <c r="I84" s="106"/>
      <c r="J84" s="45"/>
    </row>
    <row r="85" spans="1:10" s="2" customFormat="1">
      <c r="A85" s="130" t="s">
        <v>944</v>
      </c>
      <c r="B85" s="133"/>
      <c r="C85" s="132"/>
      <c r="D85" s="132"/>
      <c r="E85" s="134"/>
      <c r="F85" s="136">
        <v>3233</v>
      </c>
      <c r="G85" s="137">
        <v>3000</v>
      </c>
      <c r="H85" s="137">
        <v>1000</v>
      </c>
      <c r="I85" s="106"/>
      <c r="J85" s="45"/>
    </row>
    <row r="86" spans="1:10" s="2" customFormat="1" ht="24" customHeight="1">
      <c r="A86" s="386" t="s">
        <v>1576</v>
      </c>
      <c r="B86" s="386"/>
      <c r="C86" s="386"/>
      <c r="D86" s="386"/>
      <c r="E86" s="386"/>
      <c r="F86" s="386"/>
      <c r="G86" s="386"/>
      <c r="H86" s="386"/>
      <c r="I86" s="386"/>
      <c r="J86" s="45"/>
    </row>
    <row r="87" spans="1:10" s="2" customFormat="1" ht="28.5" customHeight="1">
      <c r="A87" s="375" t="s">
        <v>1013</v>
      </c>
      <c r="B87" s="375"/>
      <c r="C87" s="375"/>
      <c r="D87" s="375"/>
      <c r="E87" s="375"/>
      <c r="F87" s="80" t="s">
        <v>1014</v>
      </c>
      <c r="G87" s="80" t="s">
        <v>19</v>
      </c>
      <c r="H87" s="80" t="s">
        <v>19</v>
      </c>
      <c r="I87" s="80" t="s">
        <v>1015</v>
      </c>
      <c r="J87" s="45"/>
    </row>
    <row r="88" spans="1:10" s="2" customFormat="1" ht="28.5" customHeight="1">
      <c r="A88" s="81"/>
      <c r="B88" s="82"/>
      <c r="C88" s="83"/>
      <c r="D88" s="83"/>
      <c r="E88" s="84"/>
      <c r="F88" s="85" t="s">
        <v>1032</v>
      </c>
      <c r="G88" s="85" t="s">
        <v>1032</v>
      </c>
      <c r="H88" s="85" t="s">
        <v>73</v>
      </c>
      <c r="I88" s="85"/>
      <c r="J88" s="45"/>
    </row>
    <row r="89" spans="1:10" s="2" customFormat="1">
      <c r="A89" s="143" t="s">
        <v>947</v>
      </c>
      <c r="B89" s="87"/>
      <c r="C89" s="88"/>
      <c r="D89" s="88"/>
      <c r="E89" s="89"/>
      <c r="F89" s="146">
        <v>0</v>
      </c>
      <c r="G89" s="147">
        <v>3000</v>
      </c>
      <c r="H89" s="147">
        <v>1000</v>
      </c>
      <c r="I89" s="91"/>
      <c r="J89" s="45"/>
    </row>
    <row r="90" spans="1:10" s="2" customFormat="1">
      <c r="A90" s="78" t="s">
        <v>653</v>
      </c>
      <c r="B90" s="92"/>
      <c r="C90" s="93"/>
      <c r="D90" s="93"/>
      <c r="E90" s="94"/>
      <c r="F90" s="95"/>
      <c r="G90" s="96"/>
      <c r="H90" s="96"/>
      <c r="I90" s="97"/>
      <c r="J90" s="45"/>
    </row>
    <row r="91" spans="1:10" s="2" customFormat="1">
      <c r="A91" s="98" t="s">
        <v>652</v>
      </c>
      <c r="B91" s="82"/>
      <c r="C91" s="83"/>
      <c r="D91" s="83"/>
      <c r="E91" s="84"/>
      <c r="F91" s="145"/>
      <c r="G91" s="100"/>
      <c r="H91" s="100"/>
      <c r="I91" s="101"/>
      <c r="J91" s="45"/>
    </row>
    <row r="92" spans="1:10" s="2" customFormat="1">
      <c r="A92" s="130" t="s">
        <v>948</v>
      </c>
      <c r="B92" s="133"/>
      <c r="C92" s="132"/>
      <c r="D92" s="132"/>
      <c r="E92" s="132"/>
      <c r="F92" s="139">
        <v>0</v>
      </c>
      <c r="G92" s="137">
        <v>100000</v>
      </c>
      <c r="H92" s="137">
        <v>3000</v>
      </c>
      <c r="I92" s="106"/>
      <c r="J92" s="45"/>
    </row>
    <row r="93" spans="1:10" s="2" customFormat="1">
      <c r="A93" s="140" t="s">
        <v>1210</v>
      </c>
      <c r="B93" s="133"/>
      <c r="C93" s="132"/>
      <c r="D93" s="132"/>
      <c r="E93" s="134"/>
      <c r="F93" s="102">
        <f>SUM(F94:F95)</f>
        <v>57602.49</v>
      </c>
      <c r="G93" s="102">
        <f>SUM(G94:G95)</f>
        <v>85000</v>
      </c>
      <c r="H93" s="102">
        <f>SUM(H94:H95)</f>
        <v>60000</v>
      </c>
      <c r="I93" s="106"/>
      <c r="J93" s="45"/>
    </row>
    <row r="94" spans="1:10" s="2" customFormat="1">
      <c r="A94" s="130" t="s">
        <v>1581</v>
      </c>
      <c r="B94" s="133"/>
      <c r="C94" s="132"/>
      <c r="D94" s="132"/>
      <c r="E94" s="134"/>
      <c r="F94" s="136">
        <v>57602.49</v>
      </c>
      <c r="G94" s="137">
        <v>85000</v>
      </c>
      <c r="H94" s="137">
        <v>60000</v>
      </c>
      <c r="I94" s="106"/>
      <c r="J94" s="45"/>
    </row>
    <row r="95" spans="1:10" s="2" customFormat="1">
      <c r="A95" s="130" t="s">
        <v>1582</v>
      </c>
      <c r="B95" s="133"/>
      <c r="C95" s="132"/>
      <c r="D95" s="132"/>
      <c r="E95" s="132"/>
      <c r="F95" s="139">
        <v>0</v>
      </c>
      <c r="G95" s="137">
        <v>0</v>
      </c>
      <c r="H95" s="137">
        <v>0</v>
      </c>
      <c r="I95" s="106"/>
      <c r="J95" s="45"/>
    </row>
    <row r="96" spans="1:10" s="2" customFormat="1">
      <c r="A96" s="140" t="s">
        <v>24</v>
      </c>
      <c r="B96" s="133"/>
      <c r="C96" s="132"/>
      <c r="D96" s="132"/>
      <c r="E96" s="134"/>
      <c r="F96" s="105">
        <f>SUM(F97:F99)</f>
        <v>195540</v>
      </c>
      <c r="G96" s="175">
        <f>SUM(G97:G99)</f>
        <v>700000</v>
      </c>
      <c r="H96" s="175">
        <f>SUM(H97:H99)</f>
        <v>400000</v>
      </c>
      <c r="I96" s="106"/>
      <c r="J96" s="45"/>
    </row>
    <row r="97" spans="1:10" s="2" customFormat="1">
      <c r="A97" s="143" t="s">
        <v>654</v>
      </c>
      <c r="B97" s="87"/>
      <c r="C97" s="88"/>
      <c r="D97" s="88"/>
      <c r="E97" s="89"/>
      <c r="F97" s="157">
        <v>195540</v>
      </c>
      <c r="G97" s="147">
        <v>700000</v>
      </c>
      <c r="H97" s="147">
        <v>400000</v>
      </c>
      <c r="I97" s="91"/>
      <c r="J97" s="45"/>
    </row>
    <row r="98" spans="1:10" s="2" customFormat="1">
      <c r="A98" s="98" t="s">
        <v>655</v>
      </c>
      <c r="B98" s="82"/>
      <c r="C98" s="83"/>
      <c r="D98" s="83"/>
      <c r="E98" s="84"/>
      <c r="F98" s="145"/>
      <c r="G98" s="100"/>
      <c r="H98" s="100"/>
      <c r="I98" s="101"/>
      <c r="J98" s="45"/>
    </row>
    <row r="99" spans="1:10" s="2" customFormat="1">
      <c r="A99" s="130" t="s">
        <v>1025</v>
      </c>
      <c r="B99" s="133"/>
      <c r="C99" s="132"/>
      <c r="D99" s="132"/>
      <c r="E99" s="134"/>
      <c r="F99" s="139">
        <v>0</v>
      </c>
      <c r="G99" s="137">
        <v>0</v>
      </c>
      <c r="H99" s="137">
        <v>0</v>
      </c>
      <c r="I99" s="106"/>
      <c r="J99" s="45"/>
    </row>
    <row r="100" spans="1:10" s="2" customFormat="1">
      <c r="A100" s="140" t="s">
        <v>1211</v>
      </c>
      <c r="B100" s="133"/>
      <c r="C100" s="132"/>
      <c r="D100" s="132"/>
      <c r="E100" s="134"/>
      <c r="F100" s="105">
        <f>SUM(F101:F105)</f>
        <v>2770</v>
      </c>
      <c r="G100" s="102">
        <f>SUM(G101:G105)</f>
        <v>75495</v>
      </c>
      <c r="H100" s="102">
        <f>SUM(H101:H105)</f>
        <v>7000</v>
      </c>
      <c r="I100" s="106"/>
      <c r="J100" s="45"/>
    </row>
    <row r="101" spans="1:10" s="2" customFormat="1">
      <c r="A101" s="130" t="s">
        <v>1035</v>
      </c>
      <c r="B101" s="133"/>
      <c r="C101" s="132"/>
      <c r="D101" s="132"/>
      <c r="E101" s="134"/>
      <c r="F101" s="136">
        <v>600</v>
      </c>
      <c r="G101" s="137">
        <v>30000</v>
      </c>
      <c r="H101" s="137">
        <v>1000</v>
      </c>
      <c r="I101" s="106"/>
      <c r="J101" s="45"/>
    </row>
    <row r="102" spans="1:10" s="2" customFormat="1">
      <c r="A102" s="130" t="s">
        <v>1036</v>
      </c>
      <c r="B102" s="133"/>
      <c r="C102" s="132"/>
      <c r="D102" s="132"/>
      <c r="E102" s="134"/>
      <c r="F102" s="136">
        <v>0</v>
      </c>
      <c r="G102" s="137">
        <v>30000</v>
      </c>
      <c r="H102" s="137">
        <v>1000</v>
      </c>
      <c r="I102" s="106"/>
      <c r="J102" s="45"/>
    </row>
    <row r="103" spans="1:10" s="2" customFormat="1">
      <c r="A103" s="130" t="s">
        <v>1026</v>
      </c>
      <c r="B103" s="133"/>
      <c r="C103" s="132"/>
      <c r="D103" s="132"/>
      <c r="E103" s="134"/>
      <c r="F103" s="136">
        <v>0</v>
      </c>
      <c r="G103" s="137">
        <v>3000</v>
      </c>
      <c r="H103" s="137">
        <v>1000</v>
      </c>
      <c r="I103" s="106"/>
      <c r="J103" s="45"/>
    </row>
    <row r="104" spans="1:10" s="2" customFormat="1">
      <c r="A104" s="130" t="s">
        <v>1027</v>
      </c>
      <c r="B104" s="133"/>
      <c r="C104" s="132"/>
      <c r="D104" s="132"/>
      <c r="E104" s="134"/>
      <c r="F104" s="136">
        <v>1570</v>
      </c>
      <c r="G104" s="137">
        <v>3000</v>
      </c>
      <c r="H104" s="137">
        <v>2000</v>
      </c>
      <c r="I104" s="106"/>
      <c r="J104" s="45"/>
    </row>
    <row r="105" spans="1:10" s="2" customFormat="1">
      <c r="A105" s="130" t="s">
        <v>1028</v>
      </c>
      <c r="B105" s="133"/>
      <c r="C105" s="132"/>
      <c r="D105" s="132"/>
      <c r="E105" s="134"/>
      <c r="F105" s="136">
        <v>600</v>
      </c>
      <c r="G105" s="137">
        <v>9495</v>
      </c>
      <c r="H105" s="137">
        <v>2000</v>
      </c>
      <c r="I105" s="106"/>
      <c r="J105" s="45"/>
    </row>
    <row r="106" spans="1:10" s="2" customFormat="1">
      <c r="A106" s="107" t="s">
        <v>1212</v>
      </c>
      <c r="B106" s="133"/>
      <c r="C106" s="132"/>
      <c r="D106" s="132"/>
      <c r="E106" s="134"/>
      <c r="F106" s="152">
        <f>SUM(F107)</f>
        <v>0</v>
      </c>
      <c r="G106" s="102">
        <f>SUM(G107)</f>
        <v>3505</v>
      </c>
      <c r="H106" s="102">
        <f>SUM(H107)</f>
        <v>2000</v>
      </c>
      <c r="I106" s="106"/>
      <c r="J106" s="45"/>
    </row>
    <row r="107" spans="1:10" s="2" customFormat="1">
      <c r="A107" s="135" t="s">
        <v>1029</v>
      </c>
      <c r="B107" s="133"/>
      <c r="C107" s="132"/>
      <c r="D107" s="132"/>
      <c r="E107" s="134"/>
      <c r="F107" s="153">
        <v>0</v>
      </c>
      <c r="G107" s="137">
        <v>3505</v>
      </c>
      <c r="H107" s="137">
        <v>2000</v>
      </c>
      <c r="I107" s="106"/>
      <c r="J107" s="45"/>
    </row>
    <row r="108" spans="1:10" s="2" customFormat="1" ht="26.25" customHeight="1">
      <c r="A108" s="107" t="s">
        <v>1288</v>
      </c>
      <c r="B108" s="133"/>
      <c r="C108" s="132"/>
      <c r="D108" s="132"/>
      <c r="E108" s="134"/>
      <c r="F108" s="102">
        <f>SUM(F64,F69,F93,F96,F100,F106)</f>
        <v>807282.57</v>
      </c>
      <c r="G108" s="102">
        <f>SUM(G64,G69,G93,G96,G100,G106)</f>
        <v>1722000</v>
      </c>
      <c r="H108" s="102">
        <f>SUM(H64,H69,H93,H96,H100,H106)</f>
        <v>716000</v>
      </c>
      <c r="I108" s="106"/>
      <c r="J108" s="45"/>
    </row>
    <row r="109" spans="1:10" s="2" customFormat="1">
      <c r="A109" s="86" t="s">
        <v>1042</v>
      </c>
      <c r="B109" s="88"/>
      <c r="C109" s="88"/>
      <c r="D109" s="88"/>
      <c r="E109" s="89"/>
      <c r="F109" s="89"/>
      <c r="G109" s="305"/>
      <c r="H109" s="305"/>
      <c r="I109" s="91"/>
      <c r="J109" s="45"/>
    </row>
    <row r="110" spans="1:10" s="2" customFormat="1">
      <c r="A110" s="81" t="s">
        <v>1043</v>
      </c>
      <c r="B110" s="83"/>
      <c r="C110" s="83"/>
      <c r="D110" s="83"/>
      <c r="E110" s="83"/>
      <c r="F110" s="101"/>
      <c r="G110" s="306"/>
      <c r="H110" s="306"/>
      <c r="I110" s="101"/>
      <c r="J110" s="45"/>
    </row>
    <row r="111" spans="1:10" s="2" customFormat="1">
      <c r="A111" s="107" t="s">
        <v>63</v>
      </c>
      <c r="B111" s="133"/>
      <c r="C111" s="132"/>
      <c r="D111" s="132"/>
      <c r="E111" s="134"/>
      <c r="F111" s="105">
        <f>SUM(F112:F123)</f>
        <v>11461615.149999999</v>
      </c>
      <c r="G111" s="175">
        <f>SUM(G112:G123)</f>
        <v>10078000</v>
      </c>
      <c r="H111" s="175">
        <f>SUM(H112:H123)</f>
        <v>11284000</v>
      </c>
      <c r="I111" s="106"/>
      <c r="J111" s="45"/>
    </row>
    <row r="112" spans="1:10" s="2" customFormat="1">
      <c r="A112" s="135" t="s">
        <v>1568</v>
      </c>
      <c r="B112" s="133"/>
      <c r="C112" s="132"/>
      <c r="D112" s="132"/>
      <c r="E112" s="134"/>
      <c r="F112" s="136">
        <v>8604246.1600000001</v>
      </c>
      <c r="G112" s="137">
        <v>6250000</v>
      </c>
      <c r="H112" s="137">
        <v>8000000</v>
      </c>
      <c r="I112" s="106"/>
      <c r="J112" s="45"/>
    </row>
    <row r="113" spans="1:10" s="2" customFormat="1">
      <c r="A113" s="135" t="s">
        <v>1569</v>
      </c>
      <c r="B113" s="133"/>
      <c r="C113" s="132"/>
      <c r="D113" s="132"/>
      <c r="E113" s="134"/>
      <c r="F113" s="136">
        <v>1102648.19</v>
      </c>
      <c r="G113" s="137">
        <v>1500000</v>
      </c>
      <c r="H113" s="137">
        <v>1210000</v>
      </c>
      <c r="I113" s="106"/>
      <c r="J113" s="45"/>
    </row>
    <row r="114" spans="1:10" s="2" customFormat="1">
      <c r="A114" s="135" t="s">
        <v>1570</v>
      </c>
      <c r="B114" s="133"/>
      <c r="C114" s="132"/>
      <c r="D114" s="132"/>
      <c r="E114" s="134"/>
      <c r="F114" s="136">
        <v>0</v>
      </c>
      <c r="G114" s="137">
        <v>0</v>
      </c>
      <c r="H114" s="137">
        <v>0</v>
      </c>
      <c r="I114" s="106"/>
      <c r="J114" s="45"/>
    </row>
    <row r="115" spans="1:10" s="2" customFormat="1">
      <c r="A115" s="135" t="s">
        <v>1571</v>
      </c>
      <c r="B115" s="133"/>
      <c r="C115" s="132"/>
      <c r="D115" s="132"/>
      <c r="E115" s="134"/>
      <c r="F115" s="136">
        <v>530787.26</v>
      </c>
      <c r="G115" s="137">
        <v>700000</v>
      </c>
      <c r="H115" s="137">
        <v>700000</v>
      </c>
      <c r="I115" s="106"/>
      <c r="J115" s="45"/>
    </row>
    <row r="116" spans="1:10" s="2" customFormat="1">
      <c r="A116" s="135" t="s">
        <v>1572</v>
      </c>
      <c r="B116" s="133"/>
      <c r="C116" s="132"/>
      <c r="D116" s="132"/>
      <c r="E116" s="134"/>
      <c r="F116" s="136">
        <v>1158349.48</v>
      </c>
      <c r="G116" s="137">
        <v>1500000</v>
      </c>
      <c r="H116" s="137">
        <v>1300000</v>
      </c>
      <c r="I116" s="106"/>
      <c r="J116" s="45"/>
    </row>
    <row r="117" spans="1:10" s="2" customFormat="1">
      <c r="A117" s="135" t="s">
        <v>1573</v>
      </c>
      <c r="B117" s="133"/>
      <c r="C117" s="132"/>
      <c r="D117" s="132"/>
      <c r="E117" s="134"/>
      <c r="F117" s="136">
        <v>17656.79</v>
      </c>
      <c r="G117" s="137">
        <v>60000</v>
      </c>
      <c r="H117" s="137">
        <v>20000</v>
      </c>
      <c r="I117" s="106"/>
      <c r="J117" s="45"/>
    </row>
    <row r="118" spans="1:10" s="2" customFormat="1" ht="27.75" customHeight="1">
      <c r="A118" s="386" t="s">
        <v>458</v>
      </c>
      <c r="B118" s="386"/>
      <c r="C118" s="386"/>
      <c r="D118" s="386"/>
      <c r="E118" s="386"/>
      <c r="F118" s="386"/>
      <c r="G118" s="386"/>
      <c r="H118" s="386"/>
      <c r="I118" s="386"/>
      <c r="J118" s="45"/>
    </row>
    <row r="119" spans="1:10" s="2" customFormat="1">
      <c r="A119" s="375" t="s">
        <v>1013</v>
      </c>
      <c r="B119" s="375"/>
      <c r="C119" s="375"/>
      <c r="D119" s="375"/>
      <c r="E119" s="375"/>
      <c r="F119" s="80" t="s">
        <v>1014</v>
      </c>
      <c r="G119" s="80" t="s">
        <v>19</v>
      </c>
      <c r="H119" s="80" t="s">
        <v>19</v>
      </c>
      <c r="I119" s="80" t="s">
        <v>1015</v>
      </c>
      <c r="J119" s="45"/>
    </row>
    <row r="120" spans="1:10" s="2" customFormat="1">
      <c r="A120" s="81"/>
      <c r="B120" s="82"/>
      <c r="C120" s="83"/>
      <c r="D120" s="83"/>
      <c r="E120" s="84"/>
      <c r="F120" s="85" t="s">
        <v>1032</v>
      </c>
      <c r="G120" s="85" t="s">
        <v>1032</v>
      </c>
      <c r="H120" s="85" t="s">
        <v>73</v>
      </c>
      <c r="I120" s="85"/>
      <c r="J120" s="45"/>
    </row>
    <row r="121" spans="1:10" s="2" customFormat="1">
      <c r="A121" s="135" t="s">
        <v>1574</v>
      </c>
      <c r="B121" s="133"/>
      <c r="C121" s="132"/>
      <c r="D121" s="132"/>
      <c r="E121" s="134"/>
      <c r="F121" s="136">
        <v>40262.269999999997</v>
      </c>
      <c r="G121" s="137">
        <v>60000</v>
      </c>
      <c r="H121" s="137">
        <v>47000</v>
      </c>
      <c r="I121" s="106"/>
      <c r="J121" s="45"/>
    </row>
    <row r="122" spans="1:10" s="2" customFormat="1">
      <c r="A122" s="135" t="s">
        <v>1575</v>
      </c>
      <c r="B122" s="133"/>
      <c r="C122" s="132"/>
      <c r="D122" s="132"/>
      <c r="E122" s="134"/>
      <c r="F122" s="136">
        <v>7665</v>
      </c>
      <c r="G122" s="137">
        <v>8000</v>
      </c>
      <c r="H122" s="137">
        <v>7000</v>
      </c>
      <c r="I122" s="106"/>
      <c r="J122" s="45"/>
    </row>
    <row r="123" spans="1:10" s="2" customFormat="1" ht="23.25" customHeight="1">
      <c r="A123" s="135" t="s">
        <v>1583</v>
      </c>
      <c r="B123" s="133"/>
      <c r="C123" s="132"/>
      <c r="D123" s="132"/>
      <c r="E123" s="134"/>
      <c r="F123" s="137">
        <v>0</v>
      </c>
      <c r="G123" s="137">
        <v>0</v>
      </c>
      <c r="H123" s="137">
        <v>0</v>
      </c>
      <c r="I123" s="106"/>
      <c r="J123" s="45"/>
    </row>
    <row r="124" spans="1:10" s="2" customFormat="1" ht="23.25" customHeight="1">
      <c r="A124" s="86" t="s">
        <v>38</v>
      </c>
      <c r="B124" s="87"/>
      <c r="C124" s="88"/>
      <c r="D124" s="88"/>
      <c r="E124" s="89"/>
      <c r="F124" s="90">
        <f>SUM(F111)</f>
        <v>11461615.149999999</v>
      </c>
      <c r="G124" s="90">
        <f>SUM(G111)</f>
        <v>10078000</v>
      </c>
      <c r="H124" s="90">
        <f>SUM(H111)</f>
        <v>11284000</v>
      </c>
      <c r="I124" s="91"/>
      <c r="J124" s="45"/>
    </row>
    <row r="125" spans="1:10" s="2" customFormat="1" ht="23.25" customHeight="1">
      <c r="A125" s="81" t="s">
        <v>39</v>
      </c>
      <c r="B125" s="82"/>
      <c r="C125" s="83"/>
      <c r="D125" s="83"/>
      <c r="E125" s="84"/>
      <c r="F125" s="100"/>
      <c r="G125" s="100"/>
      <c r="H125" s="100"/>
      <c r="I125" s="101"/>
      <c r="J125" s="45"/>
    </row>
    <row r="126" spans="1:10" s="2" customFormat="1">
      <c r="A126" s="156" t="s">
        <v>40</v>
      </c>
      <c r="B126" s="87"/>
      <c r="C126" s="88"/>
      <c r="D126" s="88"/>
      <c r="E126" s="88"/>
      <c r="F126" s="309"/>
      <c r="G126" s="309"/>
      <c r="H126" s="309"/>
      <c r="I126" s="91"/>
      <c r="J126" s="45"/>
    </row>
    <row r="127" spans="1:10" s="2" customFormat="1">
      <c r="A127" s="154" t="s">
        <v>41</v>
      </c>
      <c r="B127" s="82"/>
      <c r="C127" s="83"/>
      <c r="D127" s="83"/>
      <c r="E127" s="84"/>
      <c r="F127" s="84"/>
      <c r="G127" s="100"/>
      <c r="H127" s="100"/>
      <c r="I127" s="101"/>
      <c r="J127" s="45"/>
    </row>
    <row r="128" spans="1:10">
      <c r="A128" s="154" t="s">
        <v>65</v>
      </c>
      <c r="B128" s="82"/>
      <c r="C128" s="83"/>
      <c r="D128" s="83"/>
      <c r="E128" s="84"/>
      <c r="F128" s="155">
        <f>SUM(F129)</f>
        <v>5587749</v>
      </c>
      <c r="G128" s="155">
        <f>SUM(G129)</f>
        <v>7000000</v>
      </c>
      <c r="H128" s="155">
        <f>SUM(H129)</f>
        <v>8550000</v>
      </c>
      <c r="I128" s="101"/>
      <c r="J128" s="37"/>
    </row>
    <row r="129" spans="1:10">
      <c r="A129" s="143" t="s">
        <v>1675</v>
      </c>
      <c r="B129" s="87"/>
      <c r="C129" s="88"/>
      <c r="D129" s="88"/>
      <c r="E129" s="89"/>
      <c r="F129" s="157">
        <v>5587749</v>
      </c>
      <c r="G129" s="147">
        <v>7000000</v>
      </c>
      <c r="H129" s="147">
        <v>8550000</v>
      </c>
      <c r="I129" s="91"/>
      <c r="J129" s="37"/>
    </row>
    <row r="130" spans="1:10">
      <c r="A130" s="98" t="s">
        <v>1676</v>
      </c>
      <c r="B130" s="82"/>
      <c r="C130" s="83"/>
      <c r="D130" s="83"/>
      <c r="E130" s="84"/>
      <c r="F130" s="155"/>
      <c r="G130" s="141"/>
      <c r="H130" s="141"/>
      <c r="I130" s="101"/>
      <c r="J130" s="37"/>
    </row>
    <row r="131" spans="1:10">
      <c r="A131" s="156" t="s">
        <v>656</v>
      </c>
      <c r="B131" s="87"/>
      <c r="C131" s="88"/>
      <c r="D131" s="88"/>
      <c r="E131" s="89"/>
      <c r="F131" s="310">
        <f>SUM(F128)</f>
        <v>5587749</v>
      </c>
      <c r="G131" s="310">
        <f>SUM(G128)</f>
        <v>7000000</v>
      </c>
      <c r="H131" s="310">
        <f>SUM(H128)</f>
        <v>8550000</v>
      </c>
      <c r="I131" s="91"/>
      <c r="J131" s="37"/>
    </row>
    <row r="132" spans="1:10">
      <c r="A132" s="154" t="s">
        <v>1043</v>
      </c>
      <c r="B132" s="82"/>
      <c r="C132" s="83"/>
      <c r="D132" s="83"/>
      <c r="E132" s="84"/>
      <c r="F132" s="155"/>
      <c r="G132" s="141"/>
      <c r="H132" s="141"/>
      <c r="I132" s="101"/>
      <c r="J132" s="37"/>
    </row>
    <row r="133" spans="1:10" ht="22.5" customHeight="1">
      <c r="A133" s="158"/>
      <c r="B133" s="159"/>
      <c r="C133" s="159"/>
      <c r="D133" s="159"/>
      <c r="E133" s="125" t="s">
        <v>470</v>
      </c>
      <c r="F133" s="102">
        <f>SUM(F108,F124,F131)</f>
        <v>17856646.719999999</v>
      </c>
      <c r="G133" s="102">
        <f>SUM(G108,G124,G131)</f>
        <v>18800000</v>
      </c>
      <c r="H133" s="102">
        <f>SUM(H108,H124,H131)</f>
        <v>20550000</v>
      </c>
      <c r="I133" s="103"/>
      <c r="J133" s="37"/>
    </row>
    <row r="134" spans="1:10" ht="26.45" customHeight="1">
      <c r="A134" s="387" t="s">
        <v>525</v>
      </c>
      <c r="B134" s="387"/>
      <c r="C134" s="387"/>
      <c r="D134" s="387"/>
      <c r="E134" s="387"/>
      <c r="F134" s="387"/>
      <c r="G134" s="387"/>
      <c r="H134" s="387"/>
      <c r="I134" s="387"/>
      <c r="J134" s="37"/>
    </row>
    <row r="135" spans="1:10" ht="22.5" customHeight="1">
      <c r="A135" s="379" t="s">
        <v>17</v>
      </c>
      <c r="B135" s="379"/>
      <c r="C135" s="379"/>
      <c r="D135" s="379"/>
      <c r="E135" s="379"/>
      <c r="F135" s="379"/>
      <c r="G135" s="379"/>
      <c r="H135" s="379"/>
      <c r="I135" s="379"/>
      <c r="J135" s="37"/>
    </row>
    <row r="136" spans="1:10" ht="22.5" customHeight="1">
      <c r="A136" s="383" t="s">
        <v>657</v>
      </c>
      <c r="B136" s="383"/>
      <c r="C136" s="383"/>
      <c r="D136" s="383"/>
      <c r="E136" s="383"/>
      <c r="F136" s="383"/>
      <c r="G136" s="383"/>
      <c r="H136" s="383"/>
      <c r="I136" s="383"/>
      <c r="J136" s="37"/>
    </row>
    <row r="137" spans="1:10" ht="22.5" customHeight="1">
      <c r="A137" s="384" t="s">
        <v>1213</v>
      </c>
      <c r="B137" s="385"/>
      <c r="C137" s="385"/>
      <c r="D137" s="385"/>
      <c r="E137" s="385"/>
      <c r="F137" s="385"/>
      <c r="G137" s="385"/>
      <c r="H137" s="385"/>
      <c r="I137" s="385"/>
      <c r="J137" s="37"/>
    </row>
    <row r="138" spans="1:10" ht="22.5" customHeight="1">
      <c r="A138" s="384" t="s">
        <v>1285</v>
      </c>
      <c r="B138" s="384"/>
      <c r="C138" s="384"/>
      <c r="D138" s="384"/>
      <c r="E138" s="384"/>
      <c r="F138" s="384"/>
      <c r="G138" s="384"/>
      <c r="H138" s="384"/>
      <c r="I138" s="384"/>
      <c r="J138" s="37"/>
    </row>
    <row r="139" spans="1:10" ht="18" customHeight="1">
      <c r="A139" s="69"/>
      <c r="B139" s="69"/>
      <c r="C139" s="69"/>
      <c r="D139" s="69"/>
      <c r="E139" s="69"/>
      <c r="F139" s="104"/>
      <c r="G139" s="65"/>
      <c r="H139" s="65"/>
      <c r="I139" s="65"/>
      <c r="J139" s="37"/>
    </row>
    <row r="140" spans="1:10" ht="24.75">
      <c r="A140" s="161" t="s">
        <v>658</v>
      </c>
      <c r="B140" s="69"/>
      <c r="C140" s="69"/>
      <c r="D140" s="69"/>
      <c r="E140" s="69"/>
      <c r="F140" s="65"/>
      <c r="G140" s="65"/>
      <c r="H140" s="65"/>
      <c r="I140" s="65"/>
      <c r="J140" s="37"/>
    </row>
    <row r="141" spans="1:10" ht="30.75" customHeight="1">
      <c r="A141" s="380" t="s">
        <v>1203</v>
      </c>
      <c r="B141" s="381"/>
      <c r="C141" s="381"/>
      <c r="D141" s="381"/>
      <c r="E141" s="382"/>
      <c r="F141" s="80" t="s">
        <v>1577</v>
      </c>
      <c r="G141" s="80" t="s">
        <v>1578</v>
      </c>
      <c r="H141" s="80" t="s">
        <v>1578</v>
      </c>
      <c r="I141" s="80" t="s">
        <v>1015</v>
      </c>
      <c r="J141" s="37"/>
    </row>
    <row r="142" spans="1:10" ht="24.6" customHeight="1">
      <c r="A142" s="81"/>
      <c r="B142" s="82"/>
      <c r="C142" s="83"/>
      <c r="D142" s="83"/>
      <c r="E142" s="84"/>
      <c r="F142" s="85" t="s">
        <v>1032</v>
      </c>
      <c r="G142" s="85" t="s">
        <v>1032</v>
      </c>
      <c r="H142" s="85" t="s">
        <v>73</v>
      </c>
      <c r="I142" s="85"/>
      <c r="J142" s="37"/>
    </row>
    <row r="143" spans="1:10" ht="30.75" customHeight="1">
      <c r="A143" s="107" t="s">
        <v>659</v>
      </c>
      <c r="B143" s="133"/>
      <c r="C143" s="132"/>
      <c r="D143" s="132"/>
      <c r="E143" s="132"/>
      <c r="F143" s="114"/>
      <c r="G143" s="114"/>
      <c r="H143" s="114"/>
      <c r="I143" s="114"/>
      <c r="J143" s="37"/>
    </row>
    <row r="144" spans="1:10" ht="23.25" customHeight="1">
      <c r="A144" s="162"/>
      <c r="B144" s="131" t="s">
        <v>1208</v>
      </c>
      <c r="C144" s="79"/>
      <c r="D144" s="79"/>
      <c r="E144" s="79"/>
      <c r="F144" s="139">
        <v>360724</v>
      </c>
      <c r="G144" s="138">
        <v>1195170</v>
      </c>
      <c r="H144" s="110">
        <f>SUM(รายจ่ายตามแผนงาน!O7:O15)</f>
        <v>776340</v>
      </c>
      <c r="I144" s="103"/>
      <c r="J144" s="37"/>
    </row>
    <row r="145" spans="1:10" ht="23.25" customHeight="1">
      <c r="A145" s="167"/>
      <c r="B145" s="168" t="s">
        <v>660</v>
      </c>
      <c r="C145" s="127"/>
      <c r="D145" s="127"/>
      <c r="E145" s="127"/>
      <c r="F145" s="171">
        <v>3866774</v>
      </c>
      <c r="G145" s="172">
        <v>5375120</v>
      </c>
      <c r="H145" s="358">
        <f>SUM(รายจ่ายตามแผนงาน!O16:O26)</f>
        <v>7020659</v>
      </c>
      <c r="I145" s="112"/>
      <c r="J145" s="37"/>
    </row>
    <row r="146" spans="1:10" ht="23.25" customHeight="1">
      <c r="A146" s="165"/>
      <c r="B146" s="160" t="s">
        <v>661</v>
      </c>
      <c r="C146" s="166"/>
      <c r="D146" s="166"/>
      <c r="E146" s="166"/>
      <c r="F146" s="173"/>
      <c r="G146" s="164"/>
      <c r="H146" s="142"/>
      <c r="I146" s="113"/>
      <c r="J146" s="37"/>
    </row>
    <row r="147" spans="1:10" ht="23.25" customHeight="1">
      <c r="A147" s="167"/>
      <c r="B147" s="168" t="s">
        <v>662</v>
      </c>
      <c r="C147" s="127"/>
      <c r="D147" s="127"/>
      <c r="E147" s="127"/>
      <c r="F147" s="171">
        <v>3732392</v>
      </c>
      <c r="G147" s="172">
        <f>6633945+560000</f>
        <v>7193945</v>
      </c>
      <c r="H147" s="358">
        <f>SUM(รายจ่ายตามแผนงาน!O27:O55)</f>
        <v>6934484</v>
      </c>
      <c r="I147" s="112"/>
      <c r="J147" s="37"/>
    </row>
    <row r="148" spans="1:10" ht="23.25" customHeight="1">
      <c r="A148" s="165"/>
      <c r="B148" s="160" t="s">
        <v>663</v>
      </c>
      <c r="C148" s="166"/>
      <c r="D148" s="166"/>
      <c r="E148" s="166"/>
      <c r="F148" s="99"/>
      <c r="G148" s="164"/>
      <c r="H148" s="142"/>
      <c r="I148" s="113"/>
      <c r="J148" s="37"/>
    </row>
    <row r="149" spans="1:10" ht="23.25" customHeight="1">
      <c r="A149" s="167"/>
      <c r="B149" s="168" t="s">
        <v>664</v>
      </c>
      <c r="C149" s="127"/>
      <c r="D149" s="127"/>
      <c r="E149" s="127"/>
      <c r="F149" s="171">
        <v>902000</v>
      </c>
      <c r="G149" s="172">
        <v>2711090</v>
      </c>
      <c r="H149" s="358">
        <f>SUM(รายจ่ายตามแผนงาน!O59:O67)</f>
        <v>3272000</v>
      </c>
      <c r="I149" s="112"/>
      <c r="J149" s="37"/>
    </row>
    <row r="150" spans="1:10" ht="23.25" customHeight="1">
      <c r="A150" s="165"/>
      <c r="B150" s="160" t="s">
        <v>665</v>
      </c>
      <c r="C150" s="166"/>
      <c r="D150" s="166"/>
      <c r="E150" s="166"/>
      <c r="F150" s="99"/>
      <c r="G150" s="164"/>
      <c r="H150" s="142"/>
      <c r="I150" s="113"/>
      <c r="J150" s="37"/>
    </row>
    <row r="151" spans="1:10" ht="23.25" customHeight="1">
      <c r="A151" s="162"/>
      <c r="B151" s="163" t="s">
        <v>61</v>
      </c>
      <c r="C151" s="79"/>
      <c r="D151" s="79"/>
      <c r="E151" s="79"/>
      <c r="F151" s="139">
        <v>0</v>
      </c>
      <c r="G151" s="138">
        <v>0</v>
      </c>
      <c r="H151" s="138">
        <v>0</v>
      </c>
      <c r="I151" s="103"/>
      <c r="J151" s="37"/>
    </row>
    <row r="152" spans="1:10" ht="23.25" customHeight="1">
      <c r="A152" s="162"/>
      <c r="B152" s="163" t="s">
        <v>666</v>
      </c>
      <c r="C152" s="79"/>
      <c r="D152" s="79"/>
      <c r="E152" s="79"/>
      <c r="F152" s="139">
        <v>1215500</v>
      </c>
      <c r="G152" s="138">
        <v>1524675</v>
      </c>
      <c r="H152" s="267">
        <f>SUM(รายจ่ายตามแผนงาน!O56:O58)</f>
        <v>2546517</v>
      </c>
      <c r="I152" s="103"/>
      <c r="J152" s="37"/>
    </row>
    <row r="153" spans="1:10" ht="23.25" customHeight="1">
      <c r="A153" s="108"/>
      <c r="B153" s="69"/>
      <c r="C153" s="69"/>
      <c r="D153" s="69"/>
      <c r="E153" s="69"/>
      <c r="F153" s="99"/>
      <c r="G153" s="164"/>
      <c r="H153" s="142"/>
      <c r="I153" s="113"/>
      <c r="J153" s="37"/>
    </row>
    <row r="154" spans="1:10" ht="23.25" customHeight="1">
      <c r="A154" s="388" t="s">
        <v>62</v>
      </c>
      <c r="B154" s="389"/>
      <c r="C154" s="389"/>
      <c r="D154" s="389"/>
      <c r="E154" s="390"/>
      <c r="F154" s="105">
        <f>SUM(F144:F153)</f>
        <v>10077390</v>
      </c>
      <c r="G154" s="105">
        <f>SUM(G144:G153)</f>
        <v>18000000</v>
      </c>
      <c r="H154" s="105">
        <f>SUM(H144:H153)</f>
        <v>20550000</v>
      </c>
      <c r="I154" s="106"/>
      <c r="J154" s="37"/>
    </row>
    <row r="155" spans="1:10" ht="23.25" customHeight="1">
      <c r="A155" s="23"/>
      <c r="B155" s="23"/>
      <c r="C155" s="23"/>
      <c r="D155" s="23"/>
      <c r="E155" s="23"/>
      <c r="F155" s="6"/>
      <c r="G155" s="6"/>
      <c r="H155" s="6"/>
      <c r="I155" s="6"/>
    </row>
    <row r="156" spans="1:10" ht="23.25" customHeight="1">
      <c r="A156" s="23"/>
      <c r="B156" s="23"/>
      <c r="C156" s="23"/>
      <c r="D156" s="23"/>
      <c r="E156" s="23"/>
      <c r="F156" s="6"/>
      <c r="G156" s="6"/>
      <c r="H156" s="6"/>
      <c r="I156" s="6"/>
    </row>
    <row r="157" spans="1:10" ht="23.25" customHeight="1">
      <c r="A157" s="23"/>
      <c r="B157" s="23"/>
      <c r="C157" s="23"/>
      <c r="D157" s="23"/>
      <c r="E157" s="23"/>
      <c r="F157" s="6"/>
      <c r="G157" s="6"/>
      <c r="H157" s="6"/>
      <c r="I157" s="6"/>
    </row>
    <row r="158" spans="1:10" ht="23.25" customHeight="1">
      <c r="A158" s="23"/>
      <c r="B158" s="23"/>
      <c r="C158" s="23"/>
      <c r="D158" s="23"/>
      <c r="E158" s="23"/>
      <c r="F158" s="6"/>
      <c r="G158" s="6"/>
      <c r="H158" s="6"/>
      <c r="I158" s="6"/>
    </row>
    <row r="159" spans="1:10" ht="23.25" customHeight="1">
      <c r="A159" s="23"/>
      <c r="B159" s="23"/>
      <c r="C159" s="23"/>
      <c r="D159" s="23"/>
      <c r="E159" s="23"/>
      <c r="F159" s="6"/>
      <c r="G159" s="6"/>
      <c r="H159" s="6"/>
      <c r="I159" s="6"/>
    </row>
    <row r="160" spans="1:10" ht="23.25" customHeight="1">
      <c r="A160" s="23"/>
      <c r="B160" s="23"/>
      <c r="C160" s="23"/>
      <c r="D160" s="23"/>
      <c r="E160" s="23"/>
      <c r="F160" s="6"/>
      <c r="G160" s="6"/>
      <c r="H160" s="6"/>
      <c r="I160" s="6"/>
    </row>
    <row r="161" spans="1:9" ht="23.25" customHeight="1">
      <c r="A161" s="23"/>
      <c r="B161" s="23"/>
      <c r="C161" s="23"/>
      <c r="D161" s="23"/>
      <c r="E161" s="23"/>
      <c r="F161" s="6"/>
      <c r="G161" s="6"/>
      <c r="H161" s="6"/>
      <c r="I161" s="6"/>
    </row>
    <row r="162" spans="1:9" ht="23.25" customHeight="1">
      <c r="A162" s="23"/>
      <c r="B162" s="23"/>
      <c r="C162" s="23"/>
      <c r="D162" s="23"/>
      <c r="E162" s="23"/>
      <c r="F162" s="6"/>
      <c r="G162" s="6"/>
      <c r="H162" s="6"/>
      <c r="I162" s="6"/>
    </row>
    <row r="163" spans="1:9" ht="23.25" customHeight="1">
      <c r="A163" s="23"/>
      <c r="B163" s="23"/>
      <c r="C163" s="23"/>
      <c r="D163" s="23"/>
      <c r="E163" s="23"/>
      <c r="F163" s="6"/>
      <c r="G163" s="6"/>
      <c r="H163" s="6"/>
      <c r="I163" s="6"/>
    </row>
    <row r="164" spans="1:9" ht="23.25" customHeight="1">
      <c r="A164" s="23"/>
      <c r="B164" s="23"/>
      <c r="C164" s="23"/>
      <c r="D164" s="23"/>
      <c r="E164" s="23"/>
      <c r="F164" s="6"/>
      <c r="G164" s="6"/>
      <c r="H164" s="6"/>
      <c r="I164" s="6"/>
    </row>
    <row r="165" spans="1:9" ht="23.25" customHeight="1">
      <c r="A165" s="23"/>
      <c r="B165" s="23"/>
      <c r="C165" s="23"/>
      <c r="D165" s="23"/>
      <c r="E165" s="23"/>
      <c r="F165" s="6"/>
      <c r="G165" s="6"/>
      <c r="H165" s="6"/>
      <c r="I165" s="6"/>
    </row>
    <row r="166" spans="1:9" ht="23.25" customHeight="1">
      <c r="A166" s="23"/>
      <c r="B166" s="23"/>
      <c r="C166" s="23"/>
      <c r="D166" s="23"/>
      <c r="E166" s="23"/>
      <c r="F166" s="6"/>
      <c r="G166" s="6"/>
      <c r="H166" s="6"/>
      <c r="I166" s="6"/>
    </row>
    <row r="167" spans="1:9" ht="23.25" customHeight="1">
      <c r="A167" s="23"/>
      <c r="B167" s="23"/>
      <c r="C167" s="23"/>
      <c r="D167" s="23"/>
      <c r="E167" s="23"/>
      <c r="F167" s="6"/>
      <c r="G167" s="6"/>
      <c r="H167" s="6"/>
      <c r="I167" s="6"/>
    </row>
    <row r="168" spans="1:9" ht="23.25" customHeight="1">
      <c r="A168" s="23"/>
      <c r="B168" s="23"/>
      <c r="C168" s="23"/>
      <c r="D168" s="23"/>
      <c r="E168" s="23"/>
      <c r="F168" s="6"/>
      <c r="G168" s="6"/>
      <c r="H168" s="6"/>
      <c r="I168" s="6"/>
    </row>
    <row r="169" spans="1:9" ht="23.25" customHeight="1">
      <c r="A169" s="23"/>
      <c r="B169" s="23"/>
      <c r="C169" s="23"/>
      <c r="D169" s="23"/>
      <c r="E169" s="23"/>
      <c r="F169" s="6"/>
      <c r="G169" s="6"/>
      <c r="H169" s="6"/>
      <c r="I169" s="6"/>
    </row>
    <row r="170" spans="1:9" ht="23.25" customHeight="1">
      <c r="A170" s="23"/>
      <c r="B170" s="23"/>
      <c r="C170" s="23"/>
      <c r="D170" s="23"/>
      <c r="E170" s="23"/>
      <c r="F170" s="6"/>
      <c r="G170" s="6"/>
      <c r="H170" s="6"/>
      <c r="I170" s="6"/>
    </row>
    <row r="171" spans="1:9" ht="23.25" customHeight="1">
      <c r="A171" s="23"/>
      <c r="B171" s="23"/>
      <c r="C171" s="23"/>
      <c r="D171" s="23"/>
      <c r="E171" s="23"/>
      <c r="F171" s="6"/>
      <c r="G171" s="6"/>
      <c r="H171" s="6"/>
      <c r="I171" s="6"/>
    </row>
    <row r="172" spans="1:9" ht="23.25" customHeight="1">
      <c r="A172" s="23"/>
      <c r="B172" s="23"/>
      <c r="C172" s="23"/>
      <c r="D172" s="23"/>
      <c r="E172" s="23"/>
      <c r="F172" s="6"/>
      <c r="G172" s="6"/>
      <c r="H172" s="6"/>
      <c r="I172" s="6"/>
    </row>
    <row r="173" spans="1:9" ht="23.25" customHeight="1">
      <c r="A173" s="23"/>
      <c r="B173" s="23"/>
      <c r="C173" s="23"/>
      <c r="D173" s="23"/>
      <c r="E173" s="23"/>
      <c r="F173" s="6"/>
      <c r="G173" s="6"/>
      <c r="H173" s="6"/>
      <c r="I173" s="6"/>
    </row>
    <row r="174" spans="1:9" ht="23.25" customHeight="1">
      <c r="A174" s="23"/>
      <c r="B174" s="23"/>
      <c r="C174" s="23"/>
      <c r="D174" s="23"/>
      <c r="E174" s="23"/>
      <c r="F174" s="6"/>
      <c r="G174" s="6"/>
      <c r="H174" s="6"/>
      <c r="I174" s="6"/>
    </row>
    <row r="175" spans="1:9" ht="23.25" customHeight="1">
      <c r="A175" s="23"/>
      <c r="B175" s="23"/>
      <c r="C175" s="23"/>
      <c r="D175" s="23"/>
      <c r="E175" s="23"/>
      <c r="F175" s="6"/>
      <c r="G175" s="6"/>
      <c r="H175" s="6"/>
      <c r="I175" s="6"/>
    </row>
    <row r="176" spans="1:9" ht="23.25" customHeight="1">
      <c r="A176" s="23"/>
      <c r="B176" s="23"/>
      <c r="C176" s="23"/>
      <c r="D176" s="23"/>
      <c r="E176" s="23"/>
      <c r="F176" s="6"/>
      <c r="G176" s="6"/>
      <c r="H176" s="6"/>
      <c r="I176" s="6"/>
    </row>
    <row r="177" spans="1:9" ht="23.25" customHeight="1">
      <c r="A177" s="23"/>
      <c r="B177" s="23"/>
      <c r="C177" s="23"/>
      <c r="D177" s="23"/>
      <c r="E177" s="23"/>
      <c r="F177" s="6"/>
      <c r="G177" s="6"/>
      <c r="H177" s="6"/>
      <c r="I177" s="6"/>
    </row>
    <row r="178" spans="1:9" ht="23.25" customHeight="1">
      <c r="A178" s="23"/>
      <c r="B178" s="23"/>
      <c r="C178" s="23"/>
      <c r="D178" s="23"/>
      <c r="E178" s="23"/>
      <c r="F178" s="6"/>
      <c r="G178" s="6"/>
      <c r="H178" s="6"/>
      <c r="I178" s="6"/>
    </row>
    <row r="179" spans="1:9" ht="23.25" customHeight="1">
      <c r="A179" s="23"/>
      <c r="B179" s="23"/>
      <c r="C179" s="23"/>
      <c r="D179" s="23"/>
      <c r="E179" s="23"/>
      <c r="F179" s="6"/>
      <c r="G179" s="6"/>
      <c r="H179" s="6"/>
      <c r="I179" s="6"/>
    </row>
    <row r="180" spans="1:9" ht="23.25" customHeight="1">
      <c r="A180" s="23"/>
      <c r="B180" s="23"/>
      <c r="C180" s="23"/>
      <c r="D180" s="23"/>
      <c r="E180" s="23"/>
      <c r="F180" s="6"/>
      <c r="G180" s="6"/>
      <c r="H180" s="6"/>
      <c r="I180" s="6"/>
    </row>
    <row r="181" spans="1:9" ht="23.25" customHeight="1">
      <c r="A181" s="23"/>
      <c r="B181" s="23"/>
      <c r="C181" s="23"/>
      <c r="D181" s="23"/>
      <c r="E181" s="23"/>
      <c r="F181" s="6"/>
      <c r="G181" s="6"/>
      <c r="H181" s="6"/>
      <c r="I181" s="6"/>
    </row>
    <row r="182" spans="1:9">
      <c r="A182" s="35"/>
      <c r="B182" s="33"/>
      <c r="C182" s="8"/>
      <c r="D182" s="8"/>
      <c r="E182" s="8"/>
      <c r="F182" s="8"/>
      <c r="G182" s="8"/>
      <c r="H182" s="8"/>
      <c r="I182" s="8"/>
    </row>
    <row r="183" spans="1:9">
      <c r="A183" s="35"/>
      <c r="B183" s="33"/>
      <c r="C183" s="8"/>
      <c r="D183" s="8"/>
      <c r="E183" s="8"/>
      <c r="F183" s="8"/>
      <c r="G183" s="8"/>
      <c r="H183" s="8"/>
      <c r="I183" s="8"/>
    </row>
    <row r="184" spans="1:9" s="2" customFormat="1">
      <c r="A184" s="34"/>
      <c r="B184" s="33"/>
      <c r="C184" s="8"/>
      <c r="D184" s="8"/>
      <c r="E184" s="8"/>
      <c r="F184" s="8"/>
      <c r="G184" s="8"/>
      <c r="H184" s="8"/>
      <c r="I184" s="8"/>
    </row>
    <row r="185" spans="1:9">
      <c r="A185" s="32"/>
      <c r="B185" s="33"/>
      <c r="C185" s="8"/>
      <c r="D185" s="8"/>
      <c r="E185" s="8"/>
      <c r="F185" s="8"/>
      <c r="G185" s="8"/>
      <c r="H185" s="8"/>
      <c r="I185" s="8"/>
    </row>
    <row r="186" spans="1:9">
      <c r="A186" s="6"/>
      <c r="B186" s="6"/>
      <c r="C186" s="6"/>
      <c r="D186" s="6"/>
      <c r="E186" s="6"/>
      <c r="F186" s="6"/>
      <c r="G186" s="374"/>
      <c r="H186" s="374"/>
      <c r="I186" s="6"/>
    </row>
    <row r="187" spans="1:9">
      <c r="A187" s="6"/>
      <c r="B187" s="6"/>
      <c r="C187" s="6"/>
      <c r="D187" s="6"/>
      <c r="E187" s="6"/>
      <c r="F187" s="6"/>
      <c r="G187" s="374"/>
      <c r="H187" s="374"/>
      <c r="I187" s="6"/>
    </row>
    <row r="188" spans="1:9">
      <c r="A188" s="6"/>
      <c r="B188" s="6"/>
      <c r="C188" s="6"/>
      <c r="D188" s="6"/>
      <c r="E188" s="6"/>
      <c r="F188" s="6"/>
      <c r="G188" s="374"/>
      <c r="H188" s="374"/>
      <c r="I188" s="6"/>
    </row>
    <row r="189" spans="1:9">
      <c r="A189" s="6"/>
      <c r="B189" s="6"/>
      <c r="C189" s="6"/>
      <c r="D189" s="6"/>
      <c r="E189" s="6"/>
      <c r="F189" s="6"/>
      <c r="G189" s="374"/>
      <c r="H189" s="374"/>
      <c r="I189" s="6"/>
    </row>
    <row r="190" spans="1:9">
      <c r="A190" s="6"/>
      <c r="B190" s="6"/>
      <c r="C190" s="6"/>
      <c r="D190" s="6"/>
      <c r="E190" s="6"/>
      <c r="F190" s="6"/>
      <c r="G190" s="374"/>
      <c r="H190" s="374"/>
      <c r="I190" s="6"/>
    </row>
    <row r="191" spans="1:9">
      <c r="A191" s="6"/>
      <c r="B191" s="6"/>
      <c r="C191" s="6"/>
      <c r="D191" s="6"/>
      <c r="E191" s="6"/>
      <c r="F191" s="6"/>
      <c r="G191" s="374"/>
      <c r="H191" s="374"/>
      <c r="I191" s="6"/>
    </row>
    <row r="192" spans="1:9" ht="15.75" customHeight="1">
      <c r="G192" s="20"/>
      <c r="H192" s="20"/>
    </row>
    <row r="193" spans="7:8" s="2" customFormat="1">
      <c r="G193" s="21"/>
      <c r="H193" s="21"/>
    </row>
    <row r="194" spans="7:8" s="2" customFormat="1" ht="15.75" customHeight="1">
      <c r="G194" s="22"/>
      <c r="H194" s="22"/>
    </row>
    <row r="195" spans="7:8" s="2" customFormat="1">
      <c r="G195" s="21"/>
      <c r="H195" s="21"/>
    </row>
  </sheetData>
  <mergeCells count="28">
    <mergeCell ref="A56:I56"/>
    <mergeCell ref="A57:I57"/>
    <mergeCell ref="G187:H187"/>
    <mergeCell ref="A154:E154"/>
    <mergeCell ref="A2:I2"/>
    <mergeCell ref="A3:I3"/>
    <mergeCell ref="A1:I1"/>
    <mergeCell ref="A35:I35"/>
    <mergeCell ref="A53:I53"/>
    <mergeCell ref="G186:H186"/>
    <mergeCell ref="A54:I54"/>
    <mergeCell ref="A55:I55"/>
    <mergeCell ref="A136:I136"/>
    <mergeCell ref="A137:I137"/>
    <mergeCell ref="A138:I138"/>
    <mergeCell ref="A86:I86"/>
    <mergeCell ref="A118:I118"/>
    <mergeCell ref="A134:I134"/>
    <mergeCell ref="G191:H191"/>
    <mergeCell ref="G188:H188"/>
    <mergeCell ref="G189:H189"/>
    <mergeCell ref="G190:H190"/>
    <mergeCell ref="A61:E61"/>
    <mergeCell ref="A119:E119"/>
    <mergeCell ref="A71:E71"/>
    <mergeCell ref="A87:E87"/>
    <mergeCell ref="A135:I135"/>
    <mergeCell ref="A141:E141"/>
  </mergeCells>
  <phoneticPr fontId="3" type="noConversion"/>
  <pageMargins left="0.84" right="0.11" top="0.42" bottom="0.15" header="0.16" footer="0.15"/>
  <pageSetup paperSize="9" orientation="portrait" r:id="rId1"/>
  <headerFooter alignWithMargins="0">
    <oddHeader xml:space="preserve">&amp;C
</oddHeader>
  </headerFooter>
  <rowBreaks count="6" manualBreakCount="6">
    <brk id="34" max="9" man="1"/>
    <brk id="52" max="9" man="1"/>
    <brk id="85" max="9" man="1"/>
    <brk id="117" max="9" man="1"/>
    <brk id="133" max="9" man="1"/>
    <brk id="182" max="16383" man="1"/>
  </rowBreaks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view="pageBreakPreview" topLeftCell="A22" zoomScaleNormal="100" workbookViewId="0">
      <selection activeCell="B38" sqref="B38"/>
    </sheetView>
  </sheetViews>
  <sheetFormatPr defaultRowHeight="23.25"/>
  <cols>
    <col min="1" max="1" width="58.28515625" style="1" customWidth="1"/>
    <col min="2" max="2" width="24.7109375" style="1" customWidth="1"/>
    <col min="3" max="16384" width="9.140625" style="1"/>
  </cols>
  <sheetData>
    <row r="1" spans="1:2">
      <c r="A1" s="391" t="s">
        <v>526</v>
      </c>
      <c r="B1" s="392"/>
    </row>
    <row r="8" spans="1:2" ht="24" customHeight="1"/>
    <row r="9" spans="1:2" ht="31.5">
      <c r="A9" s="373" t="s">
        <v>20</v>
      </c>
      <c r="B9" s="373"/>
    </row>
    <row r="10" spans="1:2" ht="36" customHeight="1">
      <c r="A10" s="76"/>
      <c r="B10" s="76"/>
    </row>
    <row r="11" spans="1:2" ht="31.5">
      <c r="A11" s="373" t="s">
        <v>1677</v>
      </c>
      <c r="B11" s="373"/>
    </row>
    <row r="12" spans="1:2" ht="35.25" customHeight="1">
      <c r="A12" s="393"/>
      <c r="B12" s="393"/>
    </row>
    <row r="13" spans="1:2" ht="51" customHeight="1">
      <c r="A13" s="373" t="s">
        <v>1678</v>
      </c>
      <c r="B13" s="373"/>
    </row>
    <row r="14" spans="1:2" ht="33.75" customHeight="1">
      <c r="A14" s="149"/>
      <c r="B14" s="149"/>
    </row>
    <row r="15" spans="1:2" ht="31.5">
      <c r="A15" s="373" t="s">
        <v>1679</v>
      </c>
      <c r="B15" s="373"/>
    </row>
    <row r="16" spans="1:2" ht="31.5">
      <c r="A16" s="373" t="s">
        <v>466</v>
      </c>
      <c r="B16" s="373"/>
    </row>
    <row r="17" spans="1:2" ht="33.75" customHeight="1">
      <c r="A17" s="109"/>
      <c r="B17" s="109"/>
    </row>
    <row r="18" spans="1:2" ht="31.5">
      <c r="A18" s="373" t="s">
        <v>1699</v>
      </c>
      <c r="B18" s="373"/>
    </row>
    <row r="19" spans="1:2" ht="37.5" customHeight="1"/>
    <row r="20" spans="1:2" ht="31.5">
      <c r="A20" s="373" t="s">
        <v>1213</v>
      </c>
      <c r="B20" s="373"/>
    </row>
    <row r="21" spans="1:2" ht="31.5">
      <c r="A21" s="128"/>
      <c r="B21" s="128"/>
    </row>
    <row r="22" spans="1:2" s="9" customFormat="1" ht="42.75">
      <c r="A22" s="373" t="s">
        <v>1673</v>
      </c>
      <c r="B22" s="373"/>
    </row>
    <row r="23" spans="1:2" s="9" customFormat="1" ht="42.75"/>
    <row r="24" spans="1:2" ht="25.15" customHeight="1">
      <c r="A24" s="391" t="s">
        <v>527</v>
      </c>
      <c r="B24" s="392"/>
    </row>
    <row r="25" spans="1:2" ht="27.6" customHeight="1">
      <c r="A25" s="384" t="s">
        <v>15</v>
      </c>
      <c r="B25" s="384"/>
    </row>
    <row r="26" spans="1:2">
      <c r="A26" s="384" t="s">
        <v>467</v>
      </c>
      <c r="B26" s="384"/>
    </row>
    <row r="27" spans="1:2">
      <c r="A27" s="384" t="s">
        <v>461</v>
      </c>
      <c r="B27" s="384"/>
    </row>
    <row r="28" spans="1:2">
      <c r="A28" s="384" t="s">
        <v>472</v>
      </c>
      <c r="B28" s="384"/>
    </row>
    <row r="29" spans="1:2" ht="25.9" customHeight="1">
      <c r="A29" s="40"/>
      <c r="B29" s="40"/>
    </row>
    <row r="30" spans="1:2">
      <c r="A30" s="80" t="s">
        <v>1680</v>
      </c>
      <c r="B30" s="114" t="s">
        <v>1700</v>
      </c>
    </row>
    <row r="31" spans="1:2">
      <c r="A31" s="179" t="s">
        <v>13</v>
      </c>
      <c r="B31" s="103"/>
    </row>
    <row r="32" spans="1:2">
      <c r="A32" s="180" t="s">
        <v>1681</v>
      </c>
      <c r="B32" s="183">
        <f>SUM('ส่วนที่2 รายจ่ายตามงาน '!D38)</f>
        <v>7957263</v>
      </c>
    </row>
    <row r="33" spans="1:2">
      <c r="A33" s="180" t="s">
        <v>1682</v>
      </c>
      <c r="B33" s="183">
        <f>SUM('ส่วนที่2 รายจ่ายตามงาน '!D68)</f>
        <v>210000</v>
      </c>
    </row>
    <row r="34" spans="1:2">
      <c r="A34" s="179" t="s">
        <v>11</v>
      </c>
      <c r="B34" s="183"/>
    </row>
    <row r="35" spans="1:2">
      <c r="A35" s="180" t="s">
        <v>1683</v>
      </c>
      <c r="B35" s="183">
        <f>SUM('ส่วนที่2 รายจ่ายตามงาน '!D93)</f>
        <v>4600680</v>
      </c>
    </row>
    <row r="36" spans="1:2">
      <c r="A36" s="180" t="s">
        <v>1684</v>
      </c>
      <c r="B36" s="183">
        <f>SUM('ส่วนที่2 รายจ่ายตามงาน '!D119)</f>
        <v>90000</v>
      </c>
    </row>
    <row r="37" spans="1:2">
      <c r="A37" s="180" t="s">
        <v>1685</v>
      </c>
      <c r="B37" s="183">
        <f>SUM('ส่วนที่2 รายจ่ายตามงาน '!C144)</f>
        <v>28000</v>
      </c>
    </row>
    <row r="38" spans="1:2">
      <c r="A38" s="180" t="s">
        <v>1686</v>
      </c>
      <c r="B38" s="183">
        <f>SUM('ส่วนที่2 รายจ่ายตามงาน '!E169)</f>
        <v>4845317</v>
      </c>
    </row>
    <row r="39" spans="1:2">
      <c r="A39" s="180" t="s">
        <v>1687</v>
      </c>
      <c r="B39" s="183">
        <f>SUM('ส่วนที่2 รายจ่ายตามงาน '!C194)</f>
        <v>510400</v>
      </c>
    </row>
    <row r="40" spans="1:2">
      <c r="A40" s="180" t="s">
        <v>1688</v>
      </c>
      <c r="B40" s="183">
        <f>SUM('ส่วนที่2 รายจ่ายตามงาน '!D219)</f>
        <v>1252000</v>
      </c>
    </row>
    <row r="41" spans="1:2">
      <c r="A41" s="179" t="s">
        <v>14</v>
      </c>
      <c r="B41" s="183"/>
    </row>
    <row r="42" spans="1:2">
      <c r="A42" s="180" t="s">
        <v>1689</v>
      </c>
      <c r="B42" s="183">
        <f>SUM('ส่วนที่2 รายจ่ายตามงาน '!D244)</f>
        <v>160000</v>
      </c>
    </row>
    <row r="43" spans="1:2">
      <c r="A43" s="180" t="s">
        <v>1690</v>
      </c>
      <c r="B43" s="183">
        <f>SUM('ส่วนที่2 รายจ่ายตามงาน '!D269)</f>
        <v>120000</v>
      </c>
    </row>
    <row r="44" spans="1:2">
      <c r="A44" s="180" t="s">
        <v>1691</v>
      </c>
      <c r="B44" s="183">
        <v>0</v>
      </c>
    </row>
    <row r="45" spans="1:2">
      <c r="A45" s="179" t="s">
        <v>69</v>
      </c>
      <c r="B45" s="183"/>
    </row>
    <row r="46" spans="1:2">
      <c r="A46" s="180" t="s">
        <v>1692</v>
      </c>
      <c r="B46" s="183">
        <f>SUM('ส่วนที่2 รายจ่ายตามงาน '!C13)</f>
        <v>776340</v>
      </c>
    </row>
    <row r="47" spans="1:2">
      <c r="A47" s="182" t="s">
        <v>16</v>
      </c>
      <c r="B47" s="193">
        <f>SUM(B31:B46)</f>
        <v>20550000</v>
      </c>
    </row>
    <row r="48" spans="1:2">
      <c r="A48" s="181"/>
      <c r="B48" s="65"/>
    </row>
    <row r="49" spans="1:2">
      <c r="A49" s="181"/>
      <c r="B49" s="65"/>
    </row>
    <row r="50" spans="1:2">
      <c r="A50" s="181"/>
      <c r="B50" s="359">
        <f>20000000-B47</f>
        <v>-550000</v>
      </c>
    </row>
    <row r="51" spans="1:2">
      <c r="A51" s="181"/>
      <c r="B51" s="359"/>
    </row>
    <row r="52" spans="1:2">
      <c r="A52" s="37"/>
      <c r="B52" s="37"/>
    </row>
    <row r="53" spans="1:2">
      <c r="A53" s="37"/>
      <c r="B53" s="37"/>
    </row>
    <row r="54" spans="1:2">
      <c r="A54" s="37"/>
      <c r="B54" s="37"/>
    </row>
    <row r="55" spans="1:2" ht="27.75" customHeight="1">
      <c r="A55" s="37"/>
      <c r="B55" s="37"/>
    </row>
    <row r="56" spans="1:2" ht="27.75" customHeight="1">
      <c r="A56" s="37"/>
      <c r="B56" s="37"/>
    </row>
  </sheetData>
  <mergeCells count="15">
    <mergeCell ref="A1:B1"/>
    <mergeCell ref="A24:B24"/>
    <mergeCell ref="A9:B9"/>
    <mergeCell ref="A12:B12"/>
    <mergeCell ref="A16:B16"/>
    <mergeCell ref="A11:B11"/>
    <mergeCell ref="A13:B13"/>
    <mergeCell ref="A20:B20"/>
    <mergeCell ref="A22:B22"/>
    <mergeCell ref="A28:B28"/>
    <mergeCell ref="A25:B25"/>
    <mergeCell ref="A18:B18"/>
    <mergeCell ref="A27:B27"/>
    <mergeCell ref="A26:B26"/>
    <mergeCell ref="A15:B15"/>
  </mergeCells>
  <phoneticPr fontId="3" type="noConversion"/>
  <pageMargins left="1.1100000000000001" right="0.15748031496062992" top="0.42" bottom="0.19685039370078741" header="0.35" footer="0.51181102362204722"/>
  <pageSetup paperSize="9" orientation="portrait" r:id="rId1"/>
  <headerFooter alignWithMargins="0"/>
  <rowBreaks count="1" manualBreakCount="1">
    <brk id="22" max="1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3"/>
  <sheetViews>
    <sheetView view="pageBreakPreview" topLeftCell="A26" zoomScaleNormal="100" workbookViewId="0">
      <selection activeCell="C164" sqref="C164"/>
    </sheetView>
  </sheetViews>
  <sheetFormatPr defaultRowHeight="23.25"/>
  <cols>
    <col min="1" max="1" width="33.140625" style="1" customWidth="1"/>
    <col min="2" max="2" width="24.85546875" style="4" customWidth="1"/>
    <col min="3" max="3" width="22.42578125" style="4" customWidth="1"/>
    <col min="4" max="4" width="23.28515625" style="4" customWidth="1"/>
    <col min="5" max="5" width="21.7109375" style="4" customWidth="1"/>
    <col min="6" max="6" width="5.28515625" style="4" customWidth="1"/>
    <col min="7" max="7" width="23.5703125" style="1" customWidth="1"/>
    <col min="8" max="16384" width="9.140625" style="1"/>
  </cols>
  <sheetData>
    <row r="1" spans="1:6" ht="32.25" customHeight="1">
      <c r="A1" s="391"/>
      <c r="B1" s="392"/>
      <c r="C1" s="392"/>
      <c r="E1" s="362"/>
      <c r="F1" s="363">
        <v>9</v>
      </c>
    </row>
    <row r="2" spans="1:6" ht="29.25" customHeight="1">
      <c r="A2" s="384" t="s">
        <v>1693</v>
      </c>
      <c r="B2" s="384"/>
      <c r="C2" s="384"/>
      <c r="D2" s="56"/>
      <c r="E2" s="56"/>
      <c r="F2" s="349"/>
    </row>
    <row r="3" spans="1:6">
      <c r="A3" s="384" t="s">
        <v>1213</v>
      </c>
      <c r="B3" s="384"/>
      <c r="C3" s="384"/>
      <c r="D3" s="56"/>
      <c r="E3" s="56"/>
      <c r="F3" s="279"/>
    </row>
    <row r="4" spans="1:6">
      <c r="A4" s="384" t="s">
        <v>472</v>
      </c>
      <c r="B4" s="384"/>
      <c r="C4" s="384"/>
      <c r="D4" s="56"/>
      <c r="E4" s="56"/>
      <c r="F4" s="279"/>
    </row>
    <row r="5" spans="1:6">
      <c r="A5" s="56" t="s">
        <v>6</v>
      </c>
      <c r="B5" s="64"/>
      <c r="C5" s="64"/>
      <c r="D5" s="64"/>
      <c r="E5" s="64"/>
      <c r="F5" s="279"/>
    </row>
    <row r="6" spans="1:6" ht="7.5" customHeight="1">
      <c r="A6" s="37"/>
      <c r="B6" s="39"/>
      <c r="C6" s="39"/>
      <c r="D6" s="39"/>
      <c r="E6" s="39"/>
      <c r="F6" s="279"/>
    </row>
    <row r="7" spans="1:6" ht="23.25" customHeight="1">
      <c r="A7" s="394" t="s">
        <v>1696</v>
      </c>
      <c r="B7" s="396" t="s">
        <v>1694</v>
      </c>
      <c r="C7" s="396" t="s">
        <v>470</v>
      </c>
      <c r="D7" s="414"/>
      <c r="E7" s="414"/>
      <c r="F7" s="279"/>
    </row>
    <row r="8" spans="1:6" ht="19.5" customHeight="1">
      <c r="A8" s="395"/>
      <c r="B8" s="397"/>
      <c r="C8" s="397"/>
      <c r="D8" s="415"/>
      <c r="E8" s="415"/>
      <c r="F8" s="279"/>
    </row>
    <row r="9" spans="1:6" ht="23.25" hidden="1" customHeight="1">
      <c r="A9" s="395"/>
      <c r="B9" s="397"/>
      <c r="C9" s="397"/>
      <c r="D9" s="415"/>
      <c r="E9" s="415"/>
      <c r="F9" s="279"/>
    </row>
    <row r="10" spans="1:6" ht="26.25" customHeight="1">
      <c r="A10" s="106" t="s">
        <v>1208</v>
      </c>
      <c r="B10" s="183"/>
      <c r="C10" s="183"/>
      <c r="D10" s="68"/>
      <c r="E10" s="68"/>
      <c r="F10" s="279"/>
    </row>
    <row r="11" spans="1:6">
      <c r="A11" s="103" t="s">
        <v>1695</v>
      </c>
      <c r="B11" s="183">
        <v>596340</v>
      </c>
      <c r="C11" s="183">
        <f>SUM(B11)</f>
        <v>596340</v>
      </c>
      <c r="D11" s="68"/>
      <c r="E11" s="68"/>
      <c r="F11" s="279"/>
    </row>
    <row r="12" spans="1:6">
      <c r="A12" s="103" t="s">
        <v>760</v>
      </c>
      <c r="B12" s="183">
        <v>180000</v>
      </c>
      <c r="C12" s="183">
        <f>SUM(B12)</f>
        <v>180000</v>
      </c>
      <c r="D12" s="68"/>
      <c r="E12" s="68"/>
      <c r="F12" s="279"/>
    </row>
    <row r="13" spans="1:6">
      <c r="A13" s="182" t="s">
        <v>470</v>
      </c>
      <c r="B13" s="193">
        <f>SUM(B11:B12)</f>
        <v>776340</v>
      </c>
      <c r="C13" s="193">
        <f>SUM(C11:C12)</f>
        <v>776340</v>
      </c>
      <c r="D13" s="68"/>
      <c r="E13" s="68"/>
      <c r="F13" s="349"/>
    </row>
    <row r="14" spans="1:6" ht="24" customHeight="1">
      <c r="A14" s="387"/>
      <c r="B14" s="402"/>
      <c r="C14" s="402"/>
      <c r="D14" s="402"/>
      <c r="E14" s="186"/>
      <c r="F14" s="363">
        <v>10</v>
      </c>
    </row>
    <row r="15" spans="1:6">
      <c r="A15" s="384" t="s">
        <v>1693</v>
      </c>
      <c r="B15" s="384"/>
      <c r="C15" s="384"/>
      <c r="D15" s="384"/>
      <c r="E15" s="56"/>
      <c r="F15" s="349"/>
    </row>
    <row r="16" spans="1:6">
      <c r="A16" s="384" t="s">
        <v>1213</v>
      </c>
      <c r="B16" s="384"/>
      <c r="C16" s="384"/>
      <c r="D16" s="384"/>
      <c r="E16" s="56"/>
      <c r="F16" s="279"/>
    </row>
    <row r="17" spans="1:6">
      <c r="A17" s="384" t="s">
        <v>472</v>
      </c>
      <c r="B17" s="384"/>
      <c r="C17" s="384"/>
      <c r="D17" s="384"/>
      <c r="E17" s="56"/>
      <c r="F17" s="279"/>
    </row>
    <row r="18" spans="1:6" ht="10.5" customHeight="1">
      <c r="A18" s="56"/>
      <c r="B18" s="68"/>
      <c r="C18" s="68"/>
      <c r="D18" s="68"/>
      <c r="E18" s="68"/>
      <c r="F18" s="279"/>
    </row>
    <row r="19" spans="1:6">
      <c r="A19" s="56" t="s">
        <v>1012</v>
      </c>
      <c r="B19" s="68"/>
      <c r="C19" s="68"/>
      <c r="D19" s="68"/>
      <c r="E19" s="68"/>
      <c r="F19" s="279"/>
    </row>
    <row r="20" spans="1:6">
      <c r="A20" s="394" t="s">
        <v>1696</v>
      </c>
      <c r="B20" s="396" t="s">
        <v>596</v>
      </c>
      <c r="C20" s="396" t="s">
        <v>597</v>
      </c>
      <c r="D20" s="169" t="s">
        <v>470</v>
      </c>
      <c r="E20" s="195"/>
      <c r="F20" s="279"/>
    </row>
    <row r="21" spans="1:6" ht="20.25" customHeight="1">
      <c r="A21" s="395"/>
      <c r="B21" s="397"/>
      <c r="C21" s="397"/>
      <c r="D21" s="170"/>
      <c r="E21" s="195"/>
      <c r="F21" s="279"/>
    </row>
    <row r="22" spans="1:6" ht="13.5" hidden="1" customHeight="1">
      <c r="A22" s="395"/>
      <c r="B22" s="398"/>
      <c r="C22" s="398"/>
      <c r="D22" s="68"/>
      <c r="E22" s="68"/>
      <c r="F22" s="279"/>
    </row>
    <row r="23" spans="1:6">
      <c r="A23" s="106" t="s">
        <v>593</v>
      </c>
      <c r="B23" s="183"/>
      <c r="C23" s="183"/>
      <c r="D23" s="183"/>
      <c r="E23" s="197"/>
      <c r="F23" s="279"/>
    </row>
    <row r="24" spans="1:6">
      <c r="A24" s="103" t="s">
        <v>594</v>
      </c>
      <c r="B24" s="183">
        <v>1799459</v>
      </c>
      <c r="C24" s="183">
        <v>0</v>
      </c>
      <c r="D24" s="183">
        <f t="shared" ref="D24:D37" si="0">SUM(B24:C24)</f>
        <v>1799459</v>
      </c>
      <c r="E24" s="197"/>
      <c r="F24" s="279"/>
    </row>
    <row r="25" spans="1:6">
      <c r="A25" s="103" t="s">
        <v>595</v>
      </c>
      <c r="B25" s="183">
        <v>2013120</v>
      </c>
      <c r="C25" s="183">
        <v>1122000</v>
      </c>
      <c r="D25" s="183">
        <f t="shared" si="0"/>
        <v>3135120</v>
      </c>
      <c r="E25" s="197"/>
      <c r="F25" s="279"/>
    </row>
    <row r="26" spans="1:6">
      <c r="A26" s="106" t="s">
        <v>598</v>
      </c>
      <c r="B26" s="183"/>
      <c r="C26" s="183"/>
      <c r="D26" s="183">
        <f t="shared" si="0"/>
        <v>0</v>
      </c>
      <c r="E26" s="197"/>
      <c r="F26" s="279"/>
    </row>
    <row r="27" spans="1:6">
      <c r="A27" s="103" t="s">
        <v>599</v>
      </c>
      <c r="B27" s="183">
        <v>502000</v>
      </c>
      <c r="C27" s="183">
        <v>260000</v>
      </c>
      <c r="D27" s="183">
        <f t="shared" si="0"/>
        <v>762000</v>
      </c>
      <c r="E27" s="197"/>
      <c r="F27" s="279"/>
    </row>
    <row r="28" spans="1:6">
      <c r="A28" s="103" t="s">
        <v>600</v>
      </c>
      <c r="B28" s="183">
        <v>841000</v>
      </c>
      <c r="C28" s="183">
        <v>195000</v>
      </c>
      <c r="D28" s="183">
        <f t="shared" si="0"/>
        <v>1036000</v>
      </c>
      <c r="E28" s="197"/>
      <c r="F28" s="279"/>
    </row>
    <row r="29" spans="1:6">
      <c r="A29" s="103" t="s">
        <v>601</v>
      </c>
      <c r="B29" s="183">
        <v>342000</v>
      </c>
      <c r="C29" s="183">
        <v>60000</v>
      </c>
      <c r="D29" s="183">
        <f t="shared" si="0"/>
        <v>402000</v>
      </c>
      <c r="E29" s="197"/>
      <c r="F29" s="279"/>
    </row>
    <row r="30" spans="1:6">
      <c r="A30" s="103" t="s">
        <v>602</v>
      </c>
      <c r="B30" s="183">
        <v>573684</v>
      </c>
      <c r="C30" s="183">
        <v>5000</v>
      </c>
      <c r="D30" s="183">
        <f t="shared" si="0"/>
        <v>578684</v>
      </c>
      <c r="E30" s="197"/>
      <c r="F30" s="279"/>
    </row>
    <row r="31" spans="1:6">
      <c r="A31" s="106" t="s">
        <v>603</v>
      </c>
      <c r="B31" s="183"/>
      <c r="C31" s="183"/>
      <c r="D31" s="183">
        <f t="shared" si="0"/>
        <v>0</v>
      </c>
      <c r="E31" s="197"/>
      <c r="F31" s="279"/>
    </row>
    <row r="32" spans="1:6">
      <c r="A32" s="103" t="s">
        <v>604</v>
      </c>
      <c r="B32" s="183">
        <v>167000</v>
      </c>
      <c r="C32" s="183">
        <v>55000</v>
      </c>
      <c r="D32" s="183">
        <f t="shared" si="0"/>
        <v>222000</v>
      </c>
      <c r="E32" s="197"/>
      <c r="F32" s="279"/>
    </row>
    <row r="33" spans="1:6">
      <c r="A33" s="103" t="s">
        <v>605</v>
      </c>
      <c r="B33" s="183">
        <v>0</v>
      </c>
      <c r="C33" s="183">
        <v>0</v>
      </c>
      <c r="D33" s="183">
        <f t="shared" si="0"/>
        <v>0</v>
      </c>
      <c r="E33" s="197"/>
      <c r="F33" s="279"/>
    </row>
    <row r="34" spans="1:6">
      <c r="A34" s="106" t="s">
        <v>606</v>
      </c>
      <c r="B34" s="183"/>
      <c r="C34" s="183"/>
      <c r="D34" s="183">
        <f t="shared" si="0"/>
        <v>0</v>
      </c>
      <c r="E34" s="197"/>
      <c r="F34" s="279"/>
    </row>
    <row r="35" spans="1:6">
      <c r="A35" s="103" t="s">
        <v>607</v>
      </c>
      <c r="B35" s="183">
        <v>0</v>
      </c>
      <c r="C35" s="183">
        <v>0</v>
      </c>
      <c r="D35" s="183">
        <f t="shared" si="0"/>
        <v>0</v>
      </c>
      <c r="E35" s="197"/>
      <c r="F35" s="279"/>
    </row>
    <row r="36" spans="1:6">
      <c r="A36" s="106" t="s">
        <v>608</v>
      </c>
      <c r="B36" s="183"/>
      <c r="C36" s="183"/>
      <c r="D36" s="183">
        <f t="shared" si="0"/>
        <v>0</v>
      </c>
      <c r="E36" s="197"/>
      <c r="F36" s="279"/>
    </row>
    <row r="37" spans="1:6">
      <c r="A37" s="188" t="s">
        <v>609</v>
      </c>
      <c r="B37" s="183">
        <v>22000</v>
      </c>
      <c r="C37" s="183">
        <v>0</v>
      </c>
      <c r="D37" s="183">
        <f t="shared" si="0"/>
        <v>22000</v>
      </c>
      <c r="E37" s="197"/>
      <c r="F37" s="279"/>
    </row>
    <row r="38" spans="1:6">
      <c r="A38" s="189" t="s">
        <v>470</v>
      </c>
      <c r="B38" s="193">
        <f>SUM(B24:B37)</f>
        <v>6260263</v>
      </c>
      <c r="C38" s="193">
        <f>SUM(C24:C37)</f>
        <v>1697000</v>
      </c>
      <c r="D38" s="193">
        <f>SUM(D24:D37)</f>
        <v>7957263</v>
      </c>
      <c r="E38" s="198"/>
      <c r="F38" s="349"/>
    </row>
    <row r="39" spans="1:6" ht="24.75" customHeight="1">
      <c r="A39" s="387"/>
      <c r="B39" s="387"/>
      <c r="C39" s="387"/>
      <c r="D39" s="387"/>
      <c r="E39" s="348"/>
      <c r="F39" s="363">
        <v>11</v>
      </c>
    </row>
    <row r="40" spans="1:6" ht="27" customHeight="1">
      <c r="A40" s="384" t="s">
        <v>1693</v>
      </c>
      <c r="B40" s="384"/>
      <c r="C40" s="384"/>
      <c r="D40" s="384"/>
      <c r="E40" s="56"/>
      <c r="F40" s="349"/>
    </row>
    <row r="41" spans="1:6" ht="27" customHeight="1">
      <c r="A41" s="384" t="s">
        <v>1213</v>
      </c>
      <c r="B41" s="384"/>
      <c r="C41" s="384"/>
      <c r="D41" s="384"/>
      <c r="E41" s="56"/>
      <c r="F41" s="291"/>
    </row>
    <row r="42" spans="1:6" ht="27" customHeight="1">
      <c r="A42" s="384" t="s">
        <v>472</v>
      </c>
      <c r="B42" s="384"/>
      <c r="C42" s="384"/>
      <c r="D42" s="384"/>
      <c r="E42" s="56"/>
      <c r="F42" s="291"/>
    </row>
    <row r="43" spans="1:6" ht="9" customHeight="1">
      <c r="A43" s="56"/>
      <c r="B43" s="68"/>
      <c r="C43" s="68"/>
      <c r="D43" s="68"/>
      <c r="E43" s="68"/>
      <c r="F43" s="291"/>
    </row>
    <row r="44" spans="1:6" ht="27" customHeight="1">
      <c r="A44" s="56" t="s">
        <v>1669</v>
      </c>
      <c r="B44" s="68"/>
      <c r="C44" s="68"/>
      <c r="D44" s="68"/>
      <c r="E44" s="68"/>
      <c r="F44" s="291"/>
    </row>
    <row r="45" spans="1:6" ht="27" customHeight="1">
      <c r="A45" s="394" t="s">
        <v>1696</v>
      </c>
      <c r="B45" s="169" t="s">
        <v>610</v>
      </c>
      <c r="C45" s="169" t="s">
        <v>612</v>
      </c>
      <c r="D45" s="169" t="s">
        <v>470</v>
      </c>
      <c r="E45" s="195"/>
      <c r="F45" s="291"/>
    </row>
    <row r="46" spans="1:6" ht="26.25" customHeight="1">
      <c r="A46" s="395"/>
      <c r="B46" s="170" t="s">
        <v>611</v>
      </c>
      <c r="C46" s="170" t="s">
        <v>613</v>
      </c>
      <c r="D46" s="170"/>
      <c r="E46" s="195"/>
      <c r="F46" s="291"/>
    </row>
    <row r="47" spans="1:6" ht="27" hidden="1" customHeight="1">
      <c r="A47" s="395"/>
      <c r="B47" s="68"/>
      <c r="C47" s="68"/>
      <c r="D47" s="68"/>
      <c r="E47" s="68"/>
      <c r="F47" s="291"/>
    </row>
    <row r="48" spans="1:6" ht="27" customHeight="1">
      <c r="A48" s="106" t="s">
        <v>593</v>
      </c>
      <c r="B48" s="183"/>
      <c r="C48" s="183"/>
      <c r="D48" s="183"/>
      <c r="E48" s="197"/>
      <c r="F48" s="291"/>
    </row>
    <row r="49" spans="1:6" ht="27" customHeight="1">
      <c r="A49" s="103" t="s">
        <v>594</v>
      </c>
      <c r="B49" s="183">
        <v>0</v>
      </c>
      <c r="C49" s="183">
        <v>0</v>
      </c>
      <c r="D49" s="183">
        <f>SUM(B49:C49)</f>
        <v>0</v>
      </c>
      <c r="E49" s="197"/>
      <c r="F49" s="291"/>
    </row>
    <row r="50" spans="1:6" ht="27" customHeight="1">
      <c r="A50" s="103" t="s">
        <v>595</v>
      </c>
      <c r="B50" s="183">
        <v>0</v>
      </c>
      <c r="C50" s="183">
        <v>0</v>
      </c>
      <c r="D50" s="183">
        <f>SUM(B50:C50)</f>
        <v>0</v>
      </c>
      <c r="E50" s="197"/>
      <c r="F50" s="291"/>
    </row>
    <row r="51" spans="1:6" ht="27" customHeight="1">
      <c r="A51" s="106" t="s">
        <v>598</v>
      </c>
      <c r="B51" s="183"/>
      <c r="C51" s="183"/>
      <c r="D51" s="183"/>
      <c r="E51" s="197"/>
      <c r="F51" s="291"/>
    </row>
    <row r="52" spans="1:6" ht="27" customHeight="1">
      <c r="A52" s="103" t="s">
        <v>599</v>
      </c>
      <c r="B52" s="183">
        <v>0</v>
      </c>
      <c r="C52" s="183">
        <v>20000</v>
      </c>
      <c r="D52" s="183">
        <f>SUM(B52:C52)</f>
        <v>20000</v>
      </c>
      <c r="E52" s="197"/>
      <c r="F52" s="291"/>
    </row>
    <row r="53" spans="1:6" ht="27" customHeight="1">
      <c r="A53" s="103" t="s">
        <v>600</v>
      </c>
      <c r="B53" s="183">
        <v>10000</v>
      </c>
      <c r="C53" s="183">
        <v>180000</v>
      </c>
      <c r="D53" s="183">
        <f>SUM(B53:C53)</f>
        <v>190000</v>
      </c>
      <c r="E53" s="197"/>
      <c r="F53" s="291"/>
    </row>
    <row r="54" spans="1:6" ht="27" customHeight="1">
      <c r="A54" s="103" t="s">
        <v>601</v>
      </c>
      <c r="B54" s="183">
        <v>0</v>
      </c>
      <c r="C54" s="183">
        <v>0</v>
      </c>
      <c r="D54" s="183">
        <f>SUM(B54:C54)</f>
        <v>0</v>
      </c>
      <c r="E54" s="197"/>
      <c r="F54" s="291"/>
    </row>
    <row r="55" spans="1:6" ht="27" customHeight="1">
      <c r="A55" s="103" t="s">
        <v>602</v>
      </c>
      <c r="B55" s="183">
        <v>0</v>
      </c>
      <c r="C55" s="183">
        <v>0</v>
      </c>
      <c r="D55" s="183">
        <f>SUM(B55:C55)</f>
        <v>0</v>
      </c>
      <c r="E55" s="197"/>
      <c r="F55" s="291"/>
    </row>
    <row r="56" spans="1:6" ht="27" customHeight="1">
      <c r="A56" s="106" t="s">
        <v>603</v>
      </c>
      <c r="B56" s="183"/>
      <c r="C56" s="183"/>
      <c r="D56" s="183"/>
      <c r="E56" s="197"/>
      <c r="F56" s="291"/>
    </row>
    <row r="57" spans="1:6" ht="27" customHeight="1">
      <c r="A57" s="103" t="s">
        <v>604</v>
      </c>
      <c r="B57" s="183">
        <v>0</v>
      </c>
      <c r="C57" s="183">
        <v>0</v>
      </c>
      <c r="D57" s="183">
        <f>SUM(B57:C57)</f>
        <v>0</v>
      </c>
      <c r="E57" s="197"/>
      <c r="F57" s="291"/>
    </row>
    <row r="58" spans="1:6" ht="27" customHeight="1">
      <c r="A58" s="103" t="s">
        <v>605</v>
      </c>
      <c r="B58" s="183">
        <v>0</v>
      </c>
      <c r="C58" s="183">
        <v>0</v>
      </c>
      <c r="D58" s="183">
        <f>SUM(B58:C58)</f>
        <v>0</v>
      </c>
      <c r="E58" s="197"/>
      <c r="F58" s="291"/>
    </row>
    <row r="59" spans="1:6" ht="50.25" customHeight="1">
      <c r="A59" s="387"/>
      <c r="B59" s="402"/>
      <c r="C59" s="402"/>
      <c r="D59" s="402"/>
      <c r="E59" s="68"/>
      <c r="F59" s="363">
        <v>12</v>
      </c>
    </row>
    <row r="60" spans="1:6" ht="30" customHeight="1">
      <c r="A60" s="257" t="s">
        <v>1669</v>
      </c>
      <c r="B60" s="353"/>
      <c r="C60" s="353"/>
      <c r="D60" s="353"/>
      <c r="E60" s="68"/>
      <c r="F60" s="68"/>
    </row>
    <row r="61" spans="1:6" ht="27" customHeight="1">
      <c r="A61" s="394" t="s">
        <v>1696</v>
      </c>
      <c r="B61" s="169" t="s">
        <v>610</v>
      </c>
      <c r="C61" s="169" t="s">
        <v>612</v>
      </c>
      <c r="D61" s="169" t="s">
        <v>470</v>
      </c>
      <c r="E61" s="197"/>
      <c r="F61" s="349"/>
    </row>
    <row r="62" spans="1:6" ht="24" customHeight="1">
      <c r="A62" s="405"/>
      <c r="B62" s="170" t="s">
        <v>611</v>
      </c>
      <c r="C62" s="170" t="s">
        <v>613</v>
      </c>
      <c r="D62" s="170"/>
      <c r="E62" s="197"/>
      <c r="F62" s="291"/>
    </row>
    <row r="63" spans="1:6" ht="27" hidden="1" customHeight="1">
      <c r="A63" s="406"/>
      <c r="B63" s="68"/>
      <c r="C63" s="68"/>
      <c r="D63" s="68"/>
      <c r="E63" s="197"/>
      <c r="F63" s="291"/>
    </row>
    <row r="64" spans="1:6" ht="27" customHeight="1">
      <c r="A64" s="106" t="s">
        <v>606</v>
      </c>
      <c r="B64" s="183"/>
      <c r="C64" s="183"/>
      <c r="D64" s="183"/>
      <c r="E64" s="197"/>
      <c r="F64" s="291"/>
    </row>
    <row r="65" spans="1:6" ht="27" customHeight="1">
      <c r="A65" s="103" t="s">
        <v>607</v>
      </c>
      <c r="B65" s="183">
        <v>0</v>
      </c>
      <c r="C65" s="183">
        <v>0</v>
      </c>
      <c r="D65" s="183">
        <f>SUM(B65:C65)</f>
        <v>0</v>
      </c>
      <c r="E65" s="197"/>
      <c r="F65" s="291"/>
    </row>
    <row r="66" spans="1:6" ht="27" customHeight="1">
      <c r="A66" s="106" t="s">
        <v>608</v>
      </c>
      <c r="B66" s="183"/>
      <c r="C66" s="183"/>
      <c r="D66" s="183"/>
      <c r="E66" s="197"/>
      <c r="F66" s="291"/>
    </row>
    <row r="67" spans="1:6" ht="27" customHeight="1">
      <c r="A67" s="188" t="s">
        <v>609</v>
      </c>
      <c r="B67" s="183">
        <v>0</v>
      </c>
      <c r="C67" s="183">
        <v>0</v>
      </c>
      <c r="D67" s="183">
        <f>SUM(B67:C67)</f>
        <v>0</v>
      </c>
      <c r="E67" s="197"/>
      <c r="F67" s="291"/>
    </row>
    <row r="68" spans="1:6" ht="27" customHeight="1">
      <c r="A68" s="189" t="s">
        <v>470</v>
      </c>
      <c r="B68" s="193">
        <f>SUM(B49:B67)</f>
        <v>10000</v>
      </c>
      <c r="C68" s="193">
        <f>SUM(C49:C67)</f>
        <v>200000</v>
      </c>
      <c r="D68" s="193">
        <f>SUM(B68:C68)</f>
        <v>210000</v>
      </c>
      <c r="E68" s="198"/>
      <c r="F68" s="291"/>
    </row>
    <row r="69" spans="1:6" ht="26.25" customHeight="1">
      <c r="A69" s="387"/>
      <c r="B69" s="387"/>
      <c r="C69" s="387"/>
      <c r="D69" s="387"/>
      <c r="E69" s="348"/>
      <c r="F69" s="363">
        <v>13</v>
      </c>
    </row>
    <row r="70" spans="1:6">
      <c r="A70" s="384" t="s">
        <v>1693</v>
      </c>
      <c r="B70" s="384"/>
      <c r="C70" s="384"/>
      <c r="D70" s="384"/>
      <c r="E70" s="68"/>
      <c r="F70" s="349"/>
    </row>
    <row r="71" spans="1:6">
      <c r="A71" s="384" t="s">
        <v>1213</v>
      </c>
      <c r="B71" s="384"/>
      <c r="C71" s="384"/>
      <c r="D71" s="384"/>
      <c r="E71" s="68"/>
      <c r="F71" s="291"/>
    </row>
    <row r="72" spans="1:6">
      <c r="A72" s="384" t="s">
        <v>472</v>
      </c>
      <c r="B72" s="384"/>
      <c r="C72" s="384"/>
      <c r="D72" s="384"/>
      <c r="E72" s="68"/>
      <c r="F72" s="291"/>
    </row>
    <row r="73" spans="1:6" ht="6" customHeight="1">
      <c r="A73" s="56"/>
      <c r="B73" s="68"/>
      <c r="C73" s="68"/>
      <c r="D73" s="68"/>
      <c r="E73" s="68"/>
      <c r="F73" s="291"/>
    </row>
    <row r="74" spans="1:6">
      <c r="A74" s="93" t="s">
        <v>1641</v>
      </c>
      <c r="B74" s="187"/>
      <c r="C74" s="68"/>
      <c r="D74" s="68"/>
      <c r="E74" s="68"/>
      <c r="F74" s="291"/>
    </row>
    <row r="75" spans="1:6">
      <c r="A75" s="394" t="s">
        <v>1696</v>
      </c>
      <c r="B75" s="396" t="s">
        <v>614</v>
      </c>
      <c r="C75" s="396" t="s">
        <v>615</v>
      </c>
      <c r="D75" s="169" t="s">
        <v>470</v>
      </c>
      <c r="E75" s="195"/>
      <c r="F75" s="291"/>
    </row>
    <row r="76" spans="1:6" ht="24" customHeight="1">
      <c r="A76" s="395"/>
      <c r="B76" s="397"/>
      <c r="C76" s="397"/>
      <c r="D76" s="170"/>
      <c r="E76" s="195"/>
      <c r="F76" s="291"/>
    </row>
    <row r="77" spans="1:6" ht="0.75" hidden="1" customHeight="1">
      <c r="A77" s="411"/>
      <c r="B77" s="398"/>
      <c r="C77" s="398"/>
      <c r="D77" s="68"/>
      <c r="E77" s="68"/>
      <c r="F77" s="291"/>
    </row>
    <row r="78" spans="1:6" ht="26.25" customHeight="1">
      <c r="A78" s="106" t="s">
        <v>593</v>
      </c>
      <c r="B78" s="343"/>
      <c r="C78" s="343"/>
      <c r="D78" s="183"/>
      <c r="E78" s="68"/>
      <c r="F78" s="291"/>
    </row>
    <row r="79" spans="1:6">
      <c r="A79" s="103" t="s">
        <v>594</v>
      </c>
      <c r="B79" s="183">
        <v>0</v>
      </c>
      <c r="C79" s="183">
        <v>0</v>
      </c>
      <c r="D79" s="183">
        <f>SUM(B79:C79)</f>
        <v>0</v>
      </c>
      <c r="E79" s="197"/>
      <c r="F79" s="291"/>
    </row>
    <row r="80" spans="1:6">
      <c r="A80" s="103" t="s">
        <v>595</v>
      </c>
      <c r="B80" s="183">
        <v>1228080</v>
      </c>
      <c r="C80" s="183">
        <v>0</v>
      </c>
      <c r="D80" s="183">
        <f t="shared" ref="D80:D92" si="1">SUM(B80:C80)</f>
        <v>1228080</v>
      </c>
      <c r="E80" s="197"/>
      <c r="F80" s="291"/>
    </row>
    <row r="81" spans="1:6">
      <c r="A81" s="106" t="s">
        <v>598</v>
      </c>
      <c r="B81" s="183"/>
      <c r="C81" s="183"/>
      <c r="D81" s="183">
        <f t="shared" si="1"/>
        <v>0</v>
      </c>
      <c r="E81" s="197"/>
      <c r="F81" s="291"/>
    </row>
    <row r="82" spans="1:6">
      <c r="A82" s="103" t="s">
        <v>599</v>
      </c>
      <c r="B82" s="183">
        <v>267000</v>
      </c>
      <c r="C82" s="183">
        <v>0</v>
      </c>
      <c r="D82" s="183">
        <f t="shared" si="1"/>
        <v>267000</v>
      </c>
      <c r="E82" s="197"/>
      <c r="F82" s="291"/>
    </row>
    <row r="83" spans="1:6">
      <c r="A83" s="103" t="s">
        <v>600</v>
      </c>
      <c r="B83" s="183">
        <v>131000</v>
      </c>
      <c r="C83" s="183">
        <v>501400</v>
      </c>
      <c r="D83" s="183">
        <f t="shared" si="1"/>
        <v>632400</v>
      </c>
      <c r="E83" s="197"/>
      <c r="F83" s="291"/>
    </row>
    <row r="84" spans="1:6">
      <c r="A84" s="103" t="s">
        <v>601</v>
      </c>
      <c r="B84" s="183">
        <v>102000</v>
      </c>
      <c r="C84" s="183">
        <v>739200</v>
      </c>
      <c r="D84" s="183">
        <f t="shared" si="1"/>
        <v>841200</v>
      </c>
      <c r="E84" s="197"/>
      <c r="F84" s="291"/>
    </row>
    <row r="85" spans="1:6">
      <c r="A85" s="103" t="s">
        <v>602</v>
      </c>
      <c r="B85" s="183">
        <v>30000</v>
      </c>
      <c r="C85" s="183">
        <v>0</v>
      </c>
      <c r="D85" s="183">
        <f t="shared" si="1"/>
        <v>30000</v>
      </c>
      <c r="E85" s="197"/>
      <c r="F85" s="291"/>
    </row>
    <row r="86" spans="1:6">
      <c r="A86" s="106" t="s">
        <v>603</v>
      </c>
      <c r="B86" s="183"/>
      <c r="C86" s="183"/>
      <c r="D86" s="183">
        <f t="shared" si="1"/>
        <v>0</v>
      </c>
      <c r="E86" s="197"/>
      <c r="F86" s="291"/>
    </row>
    <row r="87" spans="1:6">
      <c r="A87" s="103" t="s">
        <v>604</v>
      </c>
      <c r="B87" s="183">
        <v>0</v>
      </c>
      <c r="C87" s="183">
        <v>200000</v>
      </c>
      <c r="D87" s="183">
        <f t="shared" si="1"/>
        <v>200000</v>
      </c>
      <c r="E87" s="197"/>
      <c r="F87" s="291"/>
    </row>
    <row r="88" spans="1:6">
      <c r="A88" s="103" t="s">
        <v>605</v>
      </c>
      <c r="B88" s="183">
        <v>10000</v>
      </c>
      <c r="C88" s="183">
        <v>0</v>
      </c>
      <c r="D88" s="183">
        <f t="shared" si="1"/>
        <v>10000</v>
      </c>
      <c r="E88" s="197"/>
      <c r="F88" s="291"/>
    </row>
    <row r="89" spans="1:6">
      <c r="A89" s="106" t="s">
        <v>606</v>
      </c>
      <c r="B89" s="183"/>
      <c r="C89" s="183"/>
      <c r="D89" s="183">
        <f t="shared" si="1"/>
        <v>0</v>
      </c>
      <c r="E89" s="197"/>
      <c r="F89" s="291"/>
    </row>
    <row r="90" spans="1:6">
      <c r="A90" s="103" t="s">
        <v>607</v>
      </c>
      <c r="B90" s="183"/>
      <c r="C90" s="183">
        <v>0</v>
      </c>
      <c r="D90" s="183">
        <f t="shared" si="1"/>
        <v>0</v>
      </c>
      <c r="E90" s="197"/>
      <c r="F90" s="291"/>
    </row>
    <row r="91" spans="1:6">
      <c r="A91" s="106" t="s">
        <v>608</v>
      </c>
      <c r="B91" s="183"/>
      <c r="C91" s="183"/>
      <c r="D91" s="183">
        <f t="shared" si="1"/>
        <v>0</v>
      </c>
      <c r="E91" s="197"/>
      <c r="F91" s="291"/>
    </row>
    <row r="92" spans="1:6">
      <c r="A92" s="188" t="s">
        <v>609</v>
      </c>
      <c r="B92" s="183"/>
      <c r="C92" s="183">
        <v>1392000</v>
      </c>
      <c r="D92" s="183">
        <f t="shared" si="1"/>
        <v>1392000</v>
      </c>
      <c r="E92" s="197"/>
      <c r="F92" s="291"/>
    </row>
    <row r="93" spans="1:6">
      <c r="A93" s="189" t="s">
        <v>470</v>
      </c>
      <c r="B93" s="193">
        <f>SUM(B79:B92)</f>
        <v>1768080</v>
      </c>
      <c r="C93" s="193">
        <f>SUM(C79:C92)</f>
        <v>2832600</v>
      </c>
      <c r="D93" s="193">
        <f>SUM(D79:D92)</f>
        <v>4600680</v>
      </c>
      <c r="E93" s="198"/>
      <c r="F93" s="291"/>
    </row>
    <row r="94" spans="1:6" ht="24" customHeight="1">
      <c r="A94" s="387"/>
      <c r="B94" s="402"/>
      <c r="C94" s="402"/>
      <c r="D94" s="402"/>
      <c r="E94" s="68"/>
      <c r="F94" s="363">
        <v>14</v>
      </c>
    </row>
    <row r="95" spans="1:6">
      <c r="A95" s="413" t="s">
        <v>1693</v>
      </c>
      <c r="B95" s="413"/>
      <c r="C95" s="413"/>
      <c r="D95" s="413"/>
      <c r="E95" s="68"/>
      <c r="F95" s="349"/>
    </row>
    <row r="96" spans="1:6">
      <c r="A96" s="384" t="s">
        <v>1213</v>
      </c>
      <c r="B96" s="384"/>
      <c r="C96" s="384"/>
      <c r="D96" s="384"/>
      <c r="E96" s="68"/>
      <c r="F96" s="291"/>
    </row>
    <row r="97" spans="1:6">
      <c r="A97" s="384" t="s">
        <v>472</v>
      </c>
      <c r="B97" s="384"/>
      <c r="C97" s="384"/>
      <c r="D97" s="384"/>
      <c r="E97" s="68"/>
      <c r="F97" s="291"/>
    </row>
    <row r="98" spans="1:6" ht="11.25" customHeight="1">
      <c r="A98" s="56"/>
      <c r="B98" s="68"/>
      <c r="C98" s="68"/>
      <c r="D98" s="68"/>
      <c r="E98" s="68"/>
      <c r="F98" s="291"/>
    </row>
    <row r="99" spans="1:6">
      <c r="A99" s="93" t="s">
        <v>1668</v>
      </c>
      <c r="B99" s="68"/>
      <c r="C99" s="68"/>
      <c r="D99" s="68"/>
      <c r="E99" s="68"/>
      <c r="F99" s="291"/>
    </row>
    <row r="100" spans="1:6" ht="24" customHeight="1">
      <c r="A100" s="394" t="s">
        <v>1696</v>
      </c>
      <c r="B100" s="399" t="s">
        <v>616</v>
      </c>
      <c r="C100" s="399" t="s">
        <v>617</v>
      </c>
      <c r="D100" s="169" t="s">
        <v>470</v>
      </c>
      <c r="E100" s="68"/>
      <c r="F100" s="291"/>
    </row>
    <row r="101" spans="1:6" ht="23.25" customHeight="1">
      <c r="A101" s="403"/>
      <c r="B101" s="400"/>
      <c r="C101" s="400"/>
      <c r="D101" s="194"/>
      <c r="E101" s="68"/>
      <c r="F101" s="291"/>
    </row>
    <row r="102" spans="1:6" ht="0.75" hidden="1" customHeight="1">
      <c r="A102" s="404"/>
      <c r="B102" s="401"/>
      <c r="C102" s="401"/>
      <c r="D102" s="350"/>
      <c r="E102" s="68"/>
      <c r="F102" s="291"/>
    </row>
    <row r="103" spans="1:6" ht="0.75" hidden="1" customHeight="1">
      <c r="A103" s="344"/>
      <c r="B103" s="191"/>
      <c r="C103" s="191"/>
      <c r="D103" s="68"/>
      <c r="E103" s="68"/>
      <c r="F103" s="291"/>
    </row>
    <row r="104" spans="1:6" ht="25.5" customHeight="1">
      <c r="A104" s="106" t="s">
        <v>593</v>
      </c>
      <c r="B104" s="341"/>
      <c r="C104" s="341"/>
      <c r="D104" s="253"/>
      <c r="E104" s="68"/>
      <c r="F104" s="291"/>
    </row>
    <row r="105" spans="1:6">
      <c r="A105" s="103" t="s">
        <v>594</v>
      </c>
      <c r="B105" s="183">
        <v>0</v>
      </c>
      <c r="C105" s="183">
        <v>0</v>
      </c>
      <c r="D105" s="183">
        <f>SUM(B105:C105)</f>
        <v>0</v>
      </c>
      <c r="E105" s="68"/>
      <c r="F105" s="291"/>
    </row>
    <row r="106" spans="1:6">
      <c r="A106" s="103" t="s">
        <v>595</v>
      </c>
      <c r="B106" s="183">
        <v>0</v>
      </c>
      <c r="C106" s="183">
        <v>0</v>
      </c>
      <c r="D106" s="183">
        <f>SUM(B106:C106)</f>
        <v>0</v>
      </c>
      <c r="E106" s="68"/>
      <c r="F106" s="291"/>
    </row>
    <row r="107" spans="1:6">
      <c r="A107" s="106" t="s">
        <v>598</v>
      </c>
      <c r="B107" s="183"/>
      <c r="C107" s="183"/>
      <c r="D107" s="183"/>
      <c r="E107" s="68"/>
      <c r="F107" s="291"/>
    </row>
    <row r="108" spans="1:6">
      <c r="A108" s="103" t="s">
        <v>599</v>
      </c>
      <c r="B108" s="183">
        <v>0</v>
      </c>
      <c r="C108" s="183">
        <v>0</v>
      </c>
      <c r="D108" s="183">
        <f>SUM(B108:C108)</f>
        <v>0</v>
      </c>
      <c r="E108" s="186"/>
      <c r="F108" s="291"/>
    </row>
    <row r="109" spans="1:6">
      <c r="A109" s="103" t="s">
        <v>600</v>
      </c>
      <c r="B109" s="183">
        <v>0</v>
      </c>
      <c r="C109" s="183">
        <v>0</v>
      </c>
      <c r="D109" s="183">
        <f>SUM(B109:C109)</f>
        <v>0</v>
      </c>
      <c r="E109" s="68"/>
      <c r="F109" s="291"/>
    </row>
    <row r="110" spans="1:6">
      <c r="A110" s="103" t="s">
        <v>601</v>
      </c>
      <c r="B110" s="183">
        <v>0</v>
      </c>
      <c r="C110" s="183">
        <v>20000</v>
      </c>
      <c r="D110" s="183">
        <f>SUM(B110:C110)</f>
        <v>20000</v>
      </c>
      <c r="E110" s="68"/>
      <c r="F110" s="291"/>
    </row>
    <row r="111" spans="1:6">
      <c r="A111" s="103" t="s">
        <v>602</v>
      </c>
      <c r="B111" s="183">
        <v>0</v>
      </c>
      <c r="C111" s="183">
        <v>0</v>
      </c>
      <c r="D111" s="183">
        <f>SUM(B111:C111)</f>
        <v>0</v>
      </c>
      <c r="E111" s="68"/>
      <c r="F111" s="291"/>
    </row>
    <row r="112" spans="1:6">
      <c r="A112" s="106" t="s">
        <v>603</v>
      </c>
      <c r="B112" s="183"/>
      <c r="C112" s="183"/>
      <c r="D112" s="183"/>
      <c r="E112" s="68"/>
      <c r="F112" s="291"/>
    </row>
    <row r="113" spans="1:6">
      <c r="A113" s="103" t="s">
        <v>604</v>
      </c>
      <c r="B113" s="183">
        <v>0</v>
      </c>
      <c r="C113" s="183">
        <v>0</v>
      </c>
      <c r="D113" s="183">
        <f>SUM(B113:C113)</f>
        <v>0</v>
      </c>
      <c r="E113" s="68"/>
      <c r="F113" s="291"/>
    </row>
    <row r="114" spans="1:6">
      <c r="A114" s="103" t="s">
        <v>605</v>
      </c>
      <c r="B114" s="183">
        <v>0</v>
      </c>
      <c r="C114" s="183">
        <v>0</v>
      </c>
      <c r="D114" s="183">
        <f>SUM(B114:C114)</f>
        <v>0</v>
      </c>
      <c r="E114" s="68"/>
      <c r="F114" s="291"/>
    </row>
    <row r="115" spans="1:6">
      <c r="A115" s="106" t="s">
        <v>606</v>
      </c>
      <c r="B115" s="183"/>
      <c r="C115" s="183"/>
      <c r="D115" s="183"/>
      <c r="E115" s="68"/>
      <c r="F115" s="291"/>
    </row>
    <row r="116" spans="1:6">
      <c r="A116" s="103" t="s">
        <v>607</v>
      </c>
      <c r="B116" s="183">
        <v>0</v>
      </c>
      <c r="C116" s="183">
        <v>0</v>
      </c>
      <c r="D116" s="183">
        <f>SUM(B116:C116)</f>
        <v>0</v>
      </c>
      <c r="E116" s="68"/>
      <c r="F116" s="291"/>
    </row>
    <row r="117" spans="1:6">
      <c r="A117" s="106" t="s">
        <v>608</v>
      </c>
      <c r="B117" s="183"/>
      <c r="C117" s="183"/>
      <c r="D117" s="183"/>
      <c r="E117" s="68"/>
      <c r="F117" s="291"/>
    </row>
    <row r="118" spans="1:6">
      <c r="A118" s="188" t="s">
        <v>609</v>
      </c>
      <c r="B118" s="183">
        <v>70000</v>
      </c>
      <c r="C118" s="183"/>
      <c r="D118" s="183"/>
      <c r="E118" s="68"/>
      <c r="F118" s="291"/>
    </row>
    <row r="119" spans="1:6">
      <c r="A119" s="182" t="s">
        <v>470</v>
      </c>
      <c r="B119" s="193">
        <f>SUM(B105:B118)</f>
        <v>70000</v>
      </c>
      <c r="C119" s="193">
        <f>SUM(C105:C118)</f>
        <v>20000</v>
      </c>
      <c r="D119" s="193">
        <f>SUM(B119:C119)</f>
        <v>90000</v>
      </c>
      <c r="E119" s="68"/>
      <c r="F119" s="68"/>
    </row>
    <row r="120" spans="1:6" ht="24" customHeight="1">
      <c r="A120" s="387"/>
      <c r="B120" s="402"/>
      <c r="C120" s="402"/>
      <c r="D120" s="186"/>
      <c r="E120" s="68"/>
      <c r="F120" s="363">
        <v>15</v>
      </c>
    </row>
    <row r="121" spans="1:6">
      <c r="A121" s="384" t="s">
        <v>1693</v>
      </c>
      <c r="B121" s="384"/>
      <c r="C121" s="384"/>
      <c r="D121" s="56"/>
      <c r="E121" s="56"/>
      <c r="F121" s="349"/>
    </row>
    <row r="122" spans="1:6">
      <c r="A122" s="384" t="s">
        <v>1213</v>
      </c>
      <c r="B122" s="384"/>
      <c r="C122" s="384"/>
      <c r="D122" s="56"/>
      <c r="E122" s="56"/>
      <c r="F122" s="56"/>
    </row>
    <row r="123" spans="1:6">
      <c r="A123" s="384" t="s">
        <v>472</v>
      </c>
      <c r="B123" s="384"/>
      <c r="C123" s="384"/>
      <c r="D123" s="56"/>
      <c r="E123" s="56"/>
      <c r="F123" s="56"/>
    </row>
    <row r="124" spans="1:6" ht="12.75" customHeight="1">
      <c r="A124" s="199"/>
      <c r="B124" s="186"/>
      <c r="C124" s="186"/>
      <c r="D124" s="186"/>
      <c r="E124" s="68"/>
      <c r="F124" s="68"/>
    </row>
    <row r="125" spans="1:6">
      <c r="A125" s="93" t="s">
        <v>618</v>
      </c>
      <c r="B125" s="68"/>
      <c r="C125" s="68"/>
      <c r="D125" s="68"/>
      <c r="E125" s="68"/>
      <c r="F125" s="68"/>
    </row>
    <row r="126" spans="1:6" ht="24" customHeight="1">
      <c r="A126" s="407" t="s">
        <v>1696</v>
      </c>
      <c r="B126" s="201" t="s">
        <v>619</v>
      </c>
      <c r="C126" s="169" t="s">
        <v>470</v>
      </c>
      <c r="D126" s="206"/>
      <c r="E126" s="200"/>
      <c r="F126" s="200"/>
    </row>
    <row r="127" spans="1:6" ht="23.25" customHeight="1">
      <c r="A127" s="408"/>
      <c r="B127" s="192" t="s">
        <v>620</v>
      </c>
      <c r="C127" s="192"/>
      <c r="D127" s="178"/>
      <c r="E127" s="68"/>
      <c r="F127" s="68"/>
    </row>
    <row r="128" spans="1:6" ht="0.75" hidden="1" customHeight="1">
      <c r="A128" s="404"/>
      <c r="B128" s="191"/>
      <c r="C128" s="191"/>
      <c r="D128" s="196"/>
      <c r="E128" s="68"/>
      <c r="F128" s="68"/>
    </row>
    <row r="129" spans="1:6" ht="23.25" customHeight="1">
      <c r="A129" s="106" t="s">
        <v>593</v>
      </c>
      <c r="B129" s="191"/>
      <c r="C129" s="191"/>
      <c r="D129" s="184"/>
      <c r="E129" s="68"/>
      <c r="F129" s="68"/>
    </row>
    <row r="130" spans="1:6">
      <c r="A130" s="135" t="s">
        <v>594</v>
      </c>
      <c r="B130" s="183">
        <v>0</v>
      </c>
      <c r="C130" s="207">
        <f>SUM(B130)</f>
        <v>0</v>
      </c>
      <c r="D130" s="184"/>
      <c r="E130" s="205"/>
      <c r="F130" s="205"/>
    </row>
    <row r="131" spans="1:6">
      <c r="A131" s="135" t="s">
        <v>595</v>
      </c>
      <c r="B131" s="183">
        <v>0</v>
      </c>
      <c r="C131" s="207">
        <f>SUM(B131)</f>
        <v>0</v>
      </c>
      <c r="D131" s="68"/>
      <c r="E131" s="205"/>
      <c r="F131" s="205"/>
    </row>
    <row r="132" spans="1:6">
      <c r="A132" s="107" t="s">
        <v>598</v>
      </c>
      <c r="B132" s="183"/>
      <c r="C132" s="207"/>
      <c r="D132" s="68"/>
      <c r="E132" s="205"/>
      <c r="F132" s="205"/>
    </row>
    <row r="133" spans="1:6">
      <c r="A133" s="135" t="s">
        <v>599</v>
      </c>
      <c r="B133" s="183">
        <v>0</v>
      </c>
      <c r="C133" s="207">
        <f>SUM(B133)</f>
        <v>0</v>
      </c>
      <c r="D133" s="68"/>
      <c r="E133" s="205"/>
      <c r="F133" s="205"/>
    </row>
    <row r="134" spans="1:6">
      <c r="A134" s="135" t="s">
        <v>600</v>
      </c>
      <c r="B134" s="183">
        <v>28000</v>
      </c>
      <c r="C134" s="207">
        <f>SUM(B134)</f>
        <v>28000</v>
      </c>
      <c r="D134" s="68"/>
      <c r="E134" s="205"/>
      <c r="F134" s="205"/>
    </row>
    <row r="135" spans="1:6">
      <c r="A135" s="135" t="s">
        <v>601</v>
      </c>
      <c r="B135" s="183">
        <v>0</v>
      </c>
      <c r="C135" s="207">
        <f>SUM(B135)</f>
        <v>0</v>
      </c>
      <c r="D135" s="68"/>
      <c r="E135" s="205"/>
      <c r="F135" s="205"/>
    </row>
    <row r="136" spans="1:6">
      <c r="A136" s="135" t="s">
        <v>602</v>
      </c>
      <c r="B136" s="183">
        <v>0</v>
      </c>
      <c r="C136" s="207">
        <f>SUM(B136)</f>
        <v>0</v>
      </c>
      <c r="D136" s="68"/>
      <c r="E136" s="205"/>
      <c r="F136" s="205"/>
    </row>
    <row r="137" spans="1:6">
      <c r="A137" s="107" t="s">
        <v>603</v>
      </c>
      <c r="B137" s="183"/>
      <c r="C137" s="207"/>
      <c r="D137" s="68"/>
      <c r="E137" s="205"/>
      <c r="F137" s="205"/>
    </row>
    <row r="138" spans="1:6">
      <c r="A138" s="135" t="s">
        <v>604</v>
      </c>
      <c r="B138" s="183">
        <v>0</v>
      </c>
      <c r="C138" s="207">
        <f>SUM(B138)</f>
        <v>0</v>
      </c>
      <c r="D138" s="68"/>
      <c r="E138" s="205"/>
      <c r="F138" s="205"/>
    </row>
    <row r="139" spans="1:6">
      <c r="A139" s="135" t="s">
        <v>605</v>
      </c>
      <c r="B139" s="183">
        <v>0</v>
      </c>
      <c r="C139" s="207">
        <f>SUM(B139)</f>
        <v>0</v>
      </c>
      <c r="D139" s="68"/>
      <c r="E139" s="205"/>
      <c r="F139" s="205"/>
    </row>
    <row r="140" spans="1:6">
      <c r="A140" s="107" t="s">
        <v>606</v>
      </c>
      <c r="B140" s="183"/>
      <c r="C140" s="207"/>
      <c r="D140" s="68"/>
      <c r="E140" s="205"/>
      <c r="F140" s="205"/>
    </row>
    <row r="141" spans="1:6">
      <c r="A141" s="135" t="s">
        <v>607</v>
      </c>
      <c r="B141" s="183">
        <v>0</v>
      </c>
      <c r="C141" s="207">
        <f>SUM(B141)</f>
        <v>0</v>
      </c>
      <c r="D141" s="68"/>
      <c r="E141" s="205"/>
      <c r="F141" s="205"/>
    </row>
    <row r="142" spans="1:6">
      <c r="A142" s="107" t="s">
        <v>608</v>
      </c>
      <c r="B142" s="183"/>
      <c r="C142" s="207"/>
      <c r="D142" s="68"/>
      <c r="E142" s="205"/>
      <c r="F142" s="205"/>
    </row>
    <row r="143" spans="1:6">
      <c r="A143" s="130" t="s">
        <v>609</v>
      </c>
      <c r="B143" s="183">
        <v>0</v>
      </c>
      <c r="C143" s="207">
        <f>SUM(B143)</f>
        <v>0</v>
      </c>
      <c r="D143" s="68"/>
      <c r="E143" s="205"/>
      <c r="F143" s="205"/>
    </row>
    <row r="144" spans="1:6">
      <c r="A144" s="202" t="s">
        <v>470</v>
      </c>
      <c r="B144" s="193">
        <f>SUM(B130:B143)</f>
        <v>28000</v>
      </c>
      <c r="C144" s="193">
        <f>SUM(C130:C143)</f>
        <v>28000</v>
      </c>
      <c r="D144" s="186"/>
      <c r="E144" s="205"/>
      <c r="F144" s="205"/>
    </row>
    <row r="145" spans="1:6" ht="25.5" customHeight="1">
      <c r="A145" s="387"/>
      <c r="B145" s="387"/>
      <c r="C145" s="387"/>
      <c r="D145" s="387"/>
      <c r="E145" s="387"/>
      <c r="F145" s="363">
        <v>16</v>
      </c>
    </row>
    <row r="146" spans="1:6">
      <c r="A146" s="384" t="s">
        <v>1693</v>
      </c>
      <c r="B146" s="384"/>
      <c r="C146" s="384"/>
      <c r="D146" s="384"/>
      <c r="E146" s="384"/>
      <c r="F146" s="349"/>
    </row>
    <row r="147" spans="1:6">
      <c r="A147" s="384" t="s">
        <v>1213</v>
      </c>
      <c r="B147" s="384"/>
      <c r="C147" s="384"/>
      <c r="D147" s="384"/>
      <c r="E147" s="384"/>
      <c r="F147" s="67"/>
    </row>
    <row r="148" spans="1:6">
      <c r="A148" s="384" t="s">
        <v>472</v>
      </c>
      <c r="B148" s="384"/>
      <c r="C148" s="384"/>
      <c r="D148" s="384"/>
      <c r="E148" s="384"/>
      <c r="F148" s="67"/>
    </row>
    <row r="149" spans="1:6" ht="6.75" customHeight="1">
      <c r="A149" s="199"/>
      <c r="B149" s="186"/>
      <c r="C149" s="186"/>
      <c r="D149" s="186"/>
      <c r="E149" s="67"/>
      <c r="F149" s="67"/>
    </row>
    <row r="150" spans="1:6">
      <c r="A150" s="93" t="s">
        <v>621</v>
      </c>
      <c r="B150" s="68"/>
      <c r="C150" s="68"/>
      <c r="D150" s="68"/>
      <c r="E150" s="67"/>
      <c r="F150" s="67"/>
    </row>
    <row r="151" spans="1:6">
      <c r="A151" s="394" t="s">
        <v>1696</v>
      </c>
      <c r="B151" s="399" t="s">
        <v>622</v>
      </c>
      <c r="C151" s="399" t="s">
        <v>623</v>
      </c>
      <c r="D151" s="409" t="s">
        <v>624</v>
      </c>
      <c r="E151" s="409" t="s">
        <v>470</v>
      </c>
      <c r="F151" s="67"/>
    </row>
    <row r="152" spans="1:6" ht="22.5" customHeight="1">
      <c r="A152" s="403"/>
      <c r="B152" s="400"/>
      <c r="C152" s="400"/>
      <c r="D152" s="410"/>
      <c r="E152" s="410"/>
      <c r="F152" s="67"/>
    </row>
    <row r="153" spans="1:6" ht="0.75" customHeight="1">
      <c r="A153" s="404"/>
      <c r="B153" s="401"/>
      <c r="C153" s="401"/>
      <c r="D153" s="68"/>
      <c r="E153" s="68"/>
      <c r="F153" s="67"/>
    </row>
    <row r="154" spans="1:6" ht="24" customHeight="1">
      <c r="A154" s="106" t="s">
        <v>593</v>
      </c>
      <c r="B154" s="192"/>
      <c r="C154" s="192"/>
      <c r="D154" s="183"/>
      <c r="E154" s="183"/>
      <c r="F154" s="67"/>
    </row>
    <row r="155" spans="1:6">
      <c r="A155" s="103" t="s">
        <v>594</v>
      </c>
      <c r="B155" s="183">
        <v>0</v>
      </c>
      <c r="C155" s="183">
        <v>0</v>
      </c>
      <c r="D155" s="183">
        <v>0</v>
      </c>
      <c r="E155" s="183">
        <f>SUM(B155:D155)</f>
        <v>0</v>
      </c>
      <c r="F155" s="67"/>
    </row>
    <row r="156" spans="1:6">
      <c r="A156" s="103" t="s">
        <v>595</v>
      </c>
      <c r="B156" s="183">
        <v>858000</v>
      </c>
      <c r="C156" s="183">
        <v>0</v>
      </c>
      <c r="D156" s="183">
        <v>0</v>
      </c>
      <c r="E156" s="183">
        <f>SUM(B156:D156)</f>
        <v>858000</v>
      </c>
      <c r="F156" s="67"/>
    </row>
    <row r="157" spans="1:6">
      <c r="A157" s="106" t="s">
        <v>598</v>
      </c>
      <c r="B157" s="183"/>
      <c r="C157" s="183"/>
      <c r="D157" s="183"/>
      <c r="E157" s="183"/>
      <c r="F157" s="67"/>
    </row>
    <row r="158" spans="1:6">
      <c r="A158" s="103" t="s">
        <v>599</v>
      </c>
      <c r="B158" s="183">
        <v>135000</v>
      </c>
      <c r="C158" s="183">
        <v>0</v>
      </c>
      <c r="D158" s="183">
        <v>0</v>
      </c>
      <c r="E158" s="183">
        <f>SUM(B158:D158)</f>
        <v>135000</v>
      </c>
      <c r="F158" s="67"/>
    </row>
    <row r="159" spans="1:6">
      <c r="A159" s="103" t="s">
        <v>600</v>
      </c>
      <c r="B159" s="183">
        <v>45000</v>
      </c>
      <c r="C159" s="183">
        <v>247600</v>
      </c>
      <c r="D159" s="183">
        <v>10000</v>
      </c>
      <c r="E159" s="183">
        <f>SUM(B159:D159)</f>
        <v>302600</v>
      </c>
      <c r="F159" s="67"/>
    </row>
    <row r="160" spans="1:6">
      <c r="A160" s="103" t="s">
        <v>601</v>
      </c>
      <c r="B160" s="183">
        <v>70000</v>
      </c>
      <c r="C160" s="183">
        <v>20000</v>
      </c>
      <c r="D160" s="183">
        <v>0</v>
      </c>
      <c r="E160" s="183">
        <f>SUM(B160:D160)</f>
        <v>90000</v>
      </c>
      <c r="F160" s="67"/>
    </row>
    <row r="161" spans="1:6">
      <c r="A161" s="103" t="s">
        <v>602</v>
      </c>
      <c r="B161" s="183">
        <v>0</v>
      </c>
      <c r="C161" s="183">
        <v>0</v>
      </c>
      <c r="D161" s="183">
        <v>0</v>
      </c>
      <c r="E161" s="183">
        <f>SUM(B161:D161)</f>
        <v>0</v>
      </c>
      <c r="F161" s="67"/>
    </row>
    <row r="162" spans="1:6">
      <c r="A162" s="106" t="s">
        <v>603</v>
      </c>
      <c r="B162" s="183"/>
      <c r="C162" s="183"/>
      <c r="D162" s="183"/>
      <c r="E162" s="183"/>
      <c r="F162" s="67"/>
    </row>
    <row r="163" spans="1:6">
      <c r="A163" s="103" t="s">
        <v>604</v>
      </c>
      <c r="B163" s="183">
        <v>55000</v>
      </c>
      <c r="C163" s="183">
        <v>2500000</v>
      </c>
      <c r="D163" s="183">
        <v>0</v>
      </c>
      <c r="E163" s="183">
        <f>SUM(B163:D163)</f>
        <v>2555000</v>
      </c>
      <c r="F163" s="67"/>
    </row>
    <row r="164" spans="1:6">
      <c r="A164" s="103" t="s">
        <v>605</v>
      </c>
      <c r="B164" s="183">
        <v>100000</v>
      </c>
      <c r="C164" s="183">
        <v>0</v>
      </c>
      <c r="D164" s="183">
        <v>0</v>
      </c>
      <c r="E164" s="183">
        <f>SUM(B164:D164)</f>
        <v>100000</v>
      </c>
      <c r="F164" s="67"/>
    </row>
    <row r="165" spans="1:6">
      <c r="A165" s="106" t="s">
        <v>606</v>
      </c>
      <c r="B165" s="183"/>
      <c r="C165" s="183"/>
      <c r="D165" s="183"/>
      <c r="E165" s="183"/>
      <c r="F165" s="67"/>
    </row>
    <row r="166" spans="1:6">
      <c r="A166" s="103" t="s">
        <v>607</v>
      </c>
      <c r="B166" s="183">
        <v>0</v>
      </c>
      <c r="C166" s="183">
        <v>0</v>
      </c>
      <c r="D166" s="183">
        <v>0</v>
      </c>
      <c r="E166" s="183">
        <f>SUM(B166:D166)</f>
        <v>0</v>
      </c>
      <c r="F166" s="67"/>
    </row>
    <row r="167" spans="1:6">
      <c r="A167" s="106" t="s">
        <v>608</v>
      </c>
      <c r="B167" s="183"/>
      <c r="C167" s="183"/>
      <c r="D167" s="183"/>
      <c r="E167" s="183"/>
      <c r="F167" s="68"/>
    </row>
    <row r="168" spans="1:6">
      <c r="A168" s="188" t="s">
        <v>609</v>
      </c>
      <c r="B168" s="183">
        <v>0</v>
      </c>
      <c r="C168" s="183">
        <v>804717</v>
      </c>
      <c r="D168" s="183">
        <v>0</v>
      </c>
      <c r="E168" s="183">
        <f>SUM(B168:D168)</f>
        <v>804717</v>
      </c>
      <c r="F168" s="68"/>
    </row>
    <row r="169" spans="1:6">
      <c r="A169" s="182" t="s">
        <v>470</v>
      </c>
      <c r="B169" s="193">
        <f>SUM(B155:B168)</f>
        <v>1263000</v>
      </c>
      <c r="C169" s="193">
        <f>SUM(C155:C168)</f>
        <v>3572317</v>
      </c>
      <c r="D169" s="193">
        <f>SUM(D155:D168)</f>
        <v>10000</v>
      </c>
      <c r="E169" s="193">
        <f>SUM(E155:E168)</f>
        <v>4845317</v>
      </c>
      <c r="F169" s="68"/>
    </row>
    <row r="170" spans="1:6" ht="26.25" customHeight="1">
      <c r="A170" s="387"/>
      <c r="B170" s="402"/>
      <c r="C170" s="402"/>
      <c r="D170" s="68"/>
      <c r="E170" s="68"/>
      <c r="F170" s="363">
        <v>17</v>
      </c>
    </row>
    <row r="171" spans="1:6">
      <c r="A171" s="384" t="s">
        <v>1693</v>
      </c>
      <c r="B171" s="384"/>
      <c r="C171" s="384"/>
      <c r="D171" s="68"/>
      <c r="E171" s="68"/>
      <c r="F171" s="349"/>
    </row>
    <row r="172" spans="1:6">
      <c r="A172" s="384" t="s">
        <v>1213</v>
      </c>
      <c r="B172" s="384"/>
      <c r="C172" s="384"/>
      <c r="D172" s="68"/>
      <c r="E172" s="68"/>
      <c r="F172" s="68"/>
    </row>
    <row r="173" spans="1:6">
      <c r="A173" s="384" t="s">
        <v>472</v>
      </c>
      <c r="B173" s="384"/>
      <c r="C173" s="384"/>
      <c r="D173" s="68"/>
      <c r="E173" s="68"/>
      <c r="F173" s="68"/>
    </row>
    <row r="174" spans="1:6" ht="6" customHeight="1">
      <c r="A174" s="199"/>
      <c r="B174" s="68"/>
      <c r="C174" s="68"/>
      <c r="D174" s="68"/>
      <c r="E174" s="68"/>
      <c r="F174" s="68"/>
    </row>
    <row r="175" spans="1:6">
      <c r="A175" s="93" t="s">
        <v>625</v>
      </c>
      <c r="B175" s="68"/>
      <c r="C175" s="68"/>
      <c r="D175" s="68"/>
      <c r="E175" s="68"/>
      <c r="F175" s="68"/>
    </row>
    <row r="176" spans="1:6">
      <c r="A176" s="407" t="s">
        <v>1696</v>
      </c>
      <c r="B176" s="190" t="s">
        <v>626</v>
      </c>
      <c r="C176" s="409" t="s">
        <v>470</v>
      </c>
      <c r="D176" s="68"/>
      <c r="E176" s="68"/>
      <c r="F176" s="68"/>
    </row>
    <row r="177" spans="1:6" ht="21" customHeight="1">
      <c r="A177" s="408"/>
      <c r="B177" s="192" t="s">
        <v>627</v>
      </c>
      <c r="C177" s="412"/>
      <c r="D177" s="68"/>
      <c r="E177" s="68"/>
      <c r="F177" s="68"/>
    </row>
    <row r="178" spans="1:6" ht="0.75" customHeight="1">
      <c r="A178" s="404"/>
      <c r="B178" s="191"/>
      <c r="C178" s="191"/>
      <c r="D178" s="68"/>
      <c r="E178" s="68"/>
      <c r="F178" s="68"/>
    </row>
    <row r="179" spans="1:6" ht="24.75" customHeight="1">
      <c r="A179" s="106" t="s">
        <v>593</v>
      </c>
      <c r="B179" s="191"/>
      <c r="C179" s="191"/>
      <c r="D179" s="68"/>
      <c r="E179" s="68"/>
      <c r="F179" s="68"/>
    </row>
    <row r="180" spans="1:6">
      <c r="A180" s="135" t="s">
        <v>594</v>
      </c>
      <c r="B180" s="183">
        <v>0</v>
      </c>
      <c r="C180" s="207">
        <f>SUM(B180)</f>
        <v>0</v>
      </c>
      <c r="D180" s="68"/>
      <c r="E180" s="68"/>
      <c r="F180" s="68"/>
    </row>
    <row r="181" spans="1:6">
      <c r="A181" s="135" t="s">
        <v>595</v>
      </c>
      <c r="B181" s="183">
        <v>0</v>
      </c>
      <c r="C181" s="207">
        <f t="shared" ref="C181:C193" si="2">SUM(B181)</f>
        <v>0</v>
      </c>
      <c r="D181" s="68"/>
      <c r="E181" s="68"/>
      <c r="F181" s="68"/>
    </row>
    <row r="182" spans="1:6">
      <c r="A182" s="107" t="s">
        <v>598</v>
      </c>
      <c r="B182" s="183"/>
      <c r="C182" s="207"/>
      <c r="D182" s="68"/>
      <c r="E182" s="68"/>
      <c r="F182" s="68"/>
    </row>
    <row r="183" spans="1:6">
      <c r="A183" s="135" t="s">
        <v>599</v>
      </c>
      <c r="B183" s="183">
        <v>0</v>
      </c>
      <c r="C183" s="207">
        <f t="shared" si="2"/>
        <v>0</v>
      </c>
      <c r="D183" s="68"/>
      <c r="E183" s="68"/>
      <c r="F183" s="68"/>
    </row>
    <row r="184" spans="1:6">
      <c r="A184" s="135" t="s">
        <v>600</v>
      </c>
      <c r="B184" s="183">
        <v>314600</v>
      </c>
      <c r="C184" s="207">
        <f t="shared" si="2"/>
        <v>314600</v>
      </c>
      <c r="D184" s="68"/>
      <c r="E184" s="68"/>
      <c r="F184" s="68"/>
    </row>
    <row r="185" spans="1:6">
      <c r="A185" s="135" t="s">
        <v>601</v>
      </c>
      <c r="B185" s="183">
        <v>0</v>
      </c>
      <c r="C185" s="207">
        <f t="shared" si="2"/>
        <v>0</v>
      </c>
      <c r="D185" s="68"/>
      <c r="E185" s="68"/>
      <c r="F185" s="68"/>
    </row>
    <row r="186" spans="1:6">
      <c r="A186" s="135" t="s">
        <v>602</v>
      </c>
      <c r="B186" s="183">
        <v>0</v>
      </c>
      <c r="C186" s="207">
        <f t="shared" si="2"/>
        <v>0</v>
      </c>
      <c r="D186" s="68"/>
      <c r="E186" s="68"/>
      <c r="F186" s="68"/>
    </row>
    <row r="187" spans="1:6">
      <c r="A187" s="107" t="s">
        <v>603</v>
      </c>
      <c r="B187" s="183"/>
      <c r="C187" s="207"/>
      <c r="D187" s="68"/>
      <c r="E187" s="68"/>
      <c r="F187" s="68"/>
    </row>
    <row r="188" spans="1:6">
      <c r="A188" s="135" t="s">
        <v>604</v>
      </c>
      <c r="B188" s="183">
        <v>185000</v>
      </c>
      <c r="C188" s="207">
        <f t="shared" si="2"/>
        <v>185000</v>
      </c>
      <c r="D188" s="186"/>
      <c r="E188" s="186"/>
      <c r="F188" s="186"/>
    </row>
    <row r="189" spans="1:6">
      <c r="A189" s="135" t="s">
        <v>605</v>
      </c>
      <c r="B189" s="183">
        <v>0</v>
      </c>
      <c r="C189" s="207">
        <f t="shared" si="2"/>
        <v>0</v>
      </c>
      <c r="D189" s="68"/>
      <c r="E189" s="68"/>
      <c r="F189" s="68"/>
    </row>
    <row r="190" spans="1:6">
      <c r="A190" s="107" t="s">
        <v>606</v>
      </c>
      <c r="B190" s="183"/>
      <c r="C190" s="207"/>
      <c r="D190" s="68"/>
      <c r="E190" s="68"/>
      <c r="F190" s="68"/>
    </row>
    <row r="191" spans="1:6">
      <c r="A191" s="135" t="s">
        <v>607</v>
      </c>
      <c r="B191" s="183">
        <v>0</v>
      </c>
      <c r="C191" s="207">
        <f t="shared" si="2"/>
        <v>0</v>
      </c>
      <c r="D191" s="68"/>
      <c r="E191" s="68"/>
      <c r="F191" s="68"/>
    </row>
    <row r="192" spans="1:6">
      <c r="A192" s="107" t="s">
        <v>608</v>
      </c>
      <c r="B192" s="183"/>
      <c r="C192" s="207"/>
      <c r="D192" s="68"/>
      <c r="E192" s="68"/>
      <c r="F192" s="68"/>
    </row>
    <row r="193" spans="1:6">
      <c r="A193" s="130" t="s">
        <v>609</v>
      </c>
      <c r="B193" s="183">
        <v>10800</v>
      </c>
      <c r="C193" s="207">
        <f t="shared" si="2"/>
        <v>10800</v>
      </c>
      <c r="D193" s="68"/>
      <c r="E193" s="68"/>
      <c r="F193" s="68"/>
    </row>
    <row r="194" spans="1:6">
      <c r="A194" s="351" t="s">
        <v>470</v>
      </c>
      <c r="B194" s="193">
        <f>SUM(B180:B193)</f>
        <v>510400</v>
      </c>
      <c r="C194" s="193">
        <f>SUM(C180:C193)</f>
        <v>510400</v>
      </c>
      <c r="D194" s="68"/>
      <c r="E194" s="68"/>
      <c r="F194" s="68"/>
    </row>
    <row r="195" spans="1:6" ht="24" customHeight="1">
      <c r="A195" s="387"/>
      <c r="B195" s="387"/>
      <c r="C195" s="387"/>
      <c r="D195" s="387"/>
      <c r="E195" s="204"/>
      <c r="F195" s="363">
        <v>18</v>
      </c>
    </row>
    <row r="196" spans="1:6">
      <c r="A196" s="384" t="s">
        <v>1693</v>
      </c>
      <c r="B196" s="384"/>
      <c r="C196" s="384"/>
      <c r="D196" s="384"/>
      <c r="E196" s="56"/>
      <c r="F196" s="349"/>
    </row>
    <row r="197" spans="1:6">
      <c r="A197" s="384" t="s">
        <v>1213</v>
      </c>
      <c r="B197" s="384"/>
      <c r="C197" s="384"/>
      <c r="D197" s="384"/>
      <c r="E197" s="56"/>
      <c r="F197" s="68"/>
    </row>
    <row r="198" spans="1:6">
      <c r="A198" s="384" t="s">
        <v>472</v>
      </c>
      <c r="B198" s="384"/>
      <c r="C198" s="384"/>
      <c r="D198" s="384"/>
      <c r="E198" s="56"/>
      <c r="F198" s="68"/>
    </row>
    <row r="199" spans="1:6" ht="6" customHeight="1">
      <c r="A199" s="199"/>
      <c r="B199" s="186"/>
      <c r="C199" s="205"/>
      <c r="D199" s="68"/>
      <c r="E199" s="68"/>
      <c r="F199" s="68"/>
    </row>
    <row r="200" spans="1:6">
      <c r="A200" s="93" t="s">
        <v>1</v>
      </c>
      <c r="B200" s="186"/>
      <c r="C200" s="205"/>
      <c r="D200" s="68"/>
      <c r="E200" s="68"/>
      <c r="F200" s="68"/>
    </row>
    <row r="201" spans="1:6">
      <c r="A201" s="394" t="s">
        <v>1696</v>
      </c>
      <c r="B201" s="399" t="s">
        <v>0</v>
      </c>
      <c r="C201" s="399" t="s">
        <v>628</v>
      </c>
      <c r="D201" s="418" t="s">
        <v>470</v>
      </c>
      <c r="E201" s="416"/>
      <c r="F201" s="68"/>
    </row>
    <row r="202" spans="1:6" ht="23.25" customHeight="1">
      <c r="A202" s="403"/>
      <c r="B202" s="400"/>
      <c r="C202" s="400"/>
      <c r="D202" s="417"/>
      <c r="E202" s="417"/>
      <c r="F202" s="68"/>
    </row>
    <row r="203" spans="1:6" hidden="1">
      <c r="A203" s="404"/>
      <c r="B203" s="400"/>
      <c r="C203" s="400"/>
      <c r="D203" s="68"/>
      <c r="E203" s="197"/>
      <c r="F203" s="68"/>
    </row>
    <row r="204" spans="1:6" ht="26.25" customHeight="1">
      <c r="A204" s="106" t="s">
        <v>593</v>
      </c>
      <c r="B204" s="341"/>
      <c r="C204" s="341"/>
      <c r="D204" s="352"/>
      <c r="E204" s="197"/>
      <c r="F204" s="68"/>
    </row>
    <row r="205" spans="1:6">
      <c r="A205" s="103" t="s">
        <v>594</v>
      </c>
      <c r="B205" s="183">
        <v>0</v>
      </c>
      <c r="C205" s="183">
        <v>0</v>
      </c>
      <c r="D205" s="352">
        <f>SUM(B205:C205)</f>
        <v>0</v>
      </c>
      <c r="E205" s="197"/>
      <c r="F205" s="68"/>
    </row>
    <row r="206" spans="1:6">
      <c r="A206" s="103" t="s">
        <v>595</v>
      </c>
      <c r="B206" s="183">
        <v>0</v>
      </c>
      <c r="C206" s="183">
        <v>0</v>
      </c>
      <c r="D206" s="352">
        <f>SUM(B206:C206)</f>
        <v>0</v>
      </c>
      <c r="E206" s="197"/>
      <c r="F206" s="68"/>
    </row>
    <row r="207" spans="1:6">
      <c r="A207" s="106" t="s">
        <v>598</v>
      </c>
      <c r="B207" s="183"/>
      <c r="C207" s="183"/>
      <c r="D207" s="352"/>
      <c r="E207" s="197"/>
      <c r="F207" s="68"/>
    </row>
    <row r="208" spans="1:6">
      <c r="A208" s="103" t="s">
        <v>599</v>
      </c>
      <c r="B208" s="183">
        <v>0</v>
      </c>
      <c r="C208" s="183">
        <v>0</v>
      </c>
      <c r="D208" s="352">
        <f>SUM(B208:C208)</f>
        <v>0</v>
      </c>
      <c r="E208" s="197"/>
      <c r="F208" s="68"/>
    </row>
    <row r="209" spans="1:6">
      <c r="A209" s="103" t="s">
        <v>600</v>
      </c>
      <c r="B209" s="183">
        <v>505000</v>
      </c>
      <c r="C209" s="183">
        <v>480000</v>
      </c>
      <c r="D209" s="352">
        <f>SUM(B209:C209)</f>
        <v>985000</v>
      </c>
      <c r="E209" s="197"/>
      <c r="F209" s="68"/>
    </row>
    <row r="210" spans="1:6">
      <c r="A210" s="103" t="s">
        <v>601</v>
      </c>
      <c r="B210" s="183">
        <v>0</v>
      </c>
      <c r="C210" s="183">
        <v>20000</v>
      </c>
      <c r="D210" s="352">
        <f>SUM(B210:C210)</f>
        <v>20000</v>
      </c>
      <c r="E210" s="197"/>
      <c r="F210" s="68"/>
    </row>
    <row r="211" spans="1:6">
      <c r="A211" s="103" t="s">
        <v>602</v>
      </c>
      <c r="B211" s="183">
        <v>0</v>
      </c>
      <c r="C211" s="183">
        <v>0</v>
      </c>
      <c r="D211" s="352">
        <f>SUM(B211:C211)</f>
        <v>0</v>
      </c>
      <c r="E211" s="197"/>
      <c r="F211" s="68"/>
    </row>
    <row r="212" spans="1:6">
      <c r="A212" s="106" t="s">
        <v>603</v>
      </c>
      <c r="B212" s="183"/>
      <c r="C212" s="183"/>
      <c r="D212" s="352"/>
      <c r="E212" s="197"/>
      <c r="F212" s="68"/>
    </row>
    <row r="213" spans="1:6">
      <c r="A213" s="103" t="s">
        <v>604</v>
      </c>
      <c r="B213" s="183">
        <v>0</v>
      </c>
      <c r="C213" s="183">
        <v>0</v>
      </c>
      <c r="D213" s="352">
        <f>SUM(B213:C213)</f>
        <v>0</v>
      </c>
      <c r="E213" s="197"/>
      <c r="F213" s="68"/>
    </row>
    <row r="214" spans="1:6">
      <c r="A214" s="103" t="s">
        <v>605</v>
      </c>
      <c r="B214" s="183">
        <v>0</v>
      </c>
      <c r="C214" s="183">
        <v>0</v>
      </c>
      <c r="D214" s="352">
        <f>SUM(B214:C214)</f>
        <v>0</v>
      </c>
      <c r="E214" s="197"/>
      <c r="F214" s="186"/>
    </row>
    <row r="215" spans="1:6">
      <c r="A215" s="106" t="s">
        <v>606</v>
      </c>
      <c r="B215" s="183"/>
      <c r="C215" s="183"/>
      <c r="D215" s="352"/>
      <c r="E215" s="197"/>
      <c r="F215" s="68"/>
    </row>
    <row r="216" spans="1:6">
      <c r="A216" s="103" t="s">
        <v>607</v>
      </c>
      <c r="B216" s="183">
        <v>0</v>
      </c>
      <c r="C216" s="183">
        <v>0</v>
      </c>
      <c r="D216" s="352">
        <f>SUM(B216:C216)</f>
        <v>0</v>
      </c>
      <c r="E216" s="197"/>
      <c r="F216" s="68"/>
    </row>
    <row r="217" spans="1:6">
      <c r="A217" s="106" t="s">
        <v>608</v>
      </c>
      <c r="B217" s="183"/>
      <c r="C217" s="183"/>
      <c r="D217" s="352"/>
      <c r="E217" s="197"/>
      <c r="F217" s="68"/>
    </row>
    <row r="218" spans="1:6">
      <c r="A218" s="188" t="s">
        <v>609</v>
      </c>
      <c r="B218" s="183">
        <v>151000</v>
      </c>
      <c r="C218" s="183">
        <v>96000</v>
      </c>
      <c r="D218" s="352">
        <f>SUM(B218:C218)</f>
        <v>247000</v>
      </c>
      <c r="E218" s="197"/>
      <c r="F218" s="68"/>
    </row>
    <row r="219" spans="1:6">
      <c r="A219" s="189" t="s">
        <v>470</v>
      </c>
      <c r="B219" s="193">
        <f>SUM(B205:B218)</f>
        <v>656000</v>
      </c>
      <c r="C219" s="193">
        <f>SUM(C205:C218)</f>
        <v>596000</v>
      </c>
      <c r="D219" s="193">
        <f>SUM(D205:D218)</f>
        <v>1252000</v>
      </c>
      <c r="E219" s="198"/>
      <c r="F219" s="68"/>
    </row>
    <row r="220" spans="1:6" ht="23.25" customHeight="1">
      <c r="A220" s="387"/>
      <c r="B220" s="387"/>
      <c r="C220" s="387"/>
      <c r="D220" s="387"/>
      <c r="E220" s="68"/>
      <c r="F220" s="363">
        <v>19</v>
      </c>
    </row>
    <row r="221" spans="1:6" ht="24" customHeight="1">
      <c r="A221" s="384" t="s">
        <v>1693</v>
      </c>
      <c r="B221" s="384"/>
      <c r="C221" s="384"/>
      <c r="D221" s="384"/>
      <c r="E221" s="68"/>
      <c r="F221" s="349"/>
    </row>
    <row r="222" spans="1:6" ht="24" customHeight="1">
      <c r="A222" s="384" t="s">
        <v>1213</v>
      </c>
      <c r="B222" s="384"/>
      <c r="C222" s="384"/>
      <c r="D222" s="384"/>
      <c r="E222" s="68"/>
      <c r="F222" s="68"/>
    </row>
    <row r="223" spans="1:6" ht="24" customHeight="1">
      <c r="A223" s="384" t="s">
        <v>472</v>
      </c>
      <c r="B223" s="384"/>
      <c r="C223" s="384"/>
      <c r="D223" s="384"/>
      <c r="E223" s="68"/>
      <c r="F223" s="68"/>
    </row>
    <row r="224" spans="1:6" ht="9.75" customHeight="1">
      <c r="A224" s="199"/>
      <c r="B224" s="68"/>
      <c r="C224" s="68"/>
      <c r="D224" s="68"/>
      <c r="E224" s="68"/>
      <c r="F224" s="68"/>
    </row>
    <row r="225" spans="1:6" ht="24" customHeight="1">
      <c r="A225" s="93" t="s">
        <v>2</v>
      </c>
      <c r="B225" s="68"/>
      <c r="C225" s="68"/>
      <c r="D225" s="68"/>
      <c r="E225" s="68"/>
      <c r="F225" s="68"/>
    </row>
    <row r="226" spans="1:6" ht="24" customHeight="1">
      <c r="A226" s="407" t="s">
        <v>1696</v>
      </c>
      <c r="B226" s="190" t="s">
        <v>761</v>
      </c>
      <c r="C226" s="190" t="s">
        <v>3</v>
      </c>
      <c r="D226" s="409" t="s">
        <v>470</v>
      </c>
      <c r="E226" s="68"/>
      <c r="F226" s="68"/>
    </row>
    <row r="227" spans="1:6" ht="24" customHeight="1">
      <c r="A227" s="408"/>
      <c r="B227" s="192" t="s">
        <v>762</v>
      </c>
      <c r="C227" s="192" t="s">
        <v>4</v>
      </c>
      <c r="D227" s="412"/>
      <c r="E227" s="68"/>
      <c r="F227" s="68"/>
    </row>
    <row r="228" spans="1:6" ht="24" hidden="1" customHeight="1">
      <c r="A228" s="404"/>
      <c r="B228" s="191"/>
      <c r="C228" s="191"/>
      <c r="D228" s="68"/>
      <c r="E228" s="68"/>
      <c r="F228" s="68"/>
    </row>
    <row r="229" spans="1:6" ht="24" customHeight="1">
      <c r="A229" s="106" t="s">
        <v>593</v>
      </c>
      <c r="B229" s="191"/>
      <c r="C229" s="191"/>
      <c r="D229" s="183"/>
      <c r="E229" s="68"/>
      <c r="F229" s="68"/>
    </row>
    <row r="230" spans="1:6" ht="24" customHeight="1">
      <c r="A230" s="103" t="s">
        <v>594</v>
      </c>
      <c r="B230" s="183">
        <v>0</v>
      </c>
      <c r="C230" s="183">
        <v>0</v>
      </c>
      <c r="D230" s="183">
        <f>SUM(B230:C230)</f>
        <v>0</v>
      </c>
      <c r="E230" s="68"/>
      <c r="F230" s="68"/>
    </row>
    <row r="231" spans="1:6" ht="24" customHeight="1">
      <c r="A231" s="103" t="s">
        <v>595</v>
      </c>
      <c r="B231" s="183">
        <v>0</v>
      </c>
      <c r="C231" s="183">
        <v>0</v>
      </c>
      <c r="D231" s="183">
        <f>SUM(B231:C231)</f>
        <v>0</v>
      </c>
      <c r="E231" s="68"/>
      <c r="F231" s="68"/>
    </row>
    <row r="232" spans="1:6" ht="24" customHeight="1">
      <c r="A232" s="106" t="s">
        <v>598</v>
      </c>
      <c r="B232" s="183"/>
      <c r="C232" s="183"/>
      <c r="D232" s="183"/>
      <c r="E232" s="186"/>
      <c r="F232" s="186"/>
    </row>
    <row r="233" spans="1:6" ht="24" customHeight="1">
      <c r="A233" s="103" t="s">
        <v>599</v>
      </c>
      <c r="B233" s="183">
        <v>0</v>
      </c>
      <c r="C233" s="183">
        <v>0</v>
      </c>
      <c r="D233" s="183">
        <f>SUM(B233:C233)</f>
        <v>0</v>
      </c>
      <c r="E233" s="186"/>
      <c r="F233" s="186"/>
    </row>
    <row r="234" spans="1:6" ht="24" customHeight="1">
      <c r="A234" s="103" t="s">
        <v>600</v>
      </c>
      <c r="B234" s="183">
        <v>10000</v>
      </c>
      <c r="C234" s="183">
        <v>150000</v>
      </c>
      <c r="D234" s="183">
        <f>SUM(B234:C234)</f>
        <v>160000</v>
      </c>
      <c r="E234" s="186"/>
      <c r="F234" s="186"/>
    </row>
    <row r="235" spans="1:6" ht="24" customHeight="1">
      <c r="A235" s="103" t="s">
        <v>601</v>
      </c>
      <c r="B235" s="183">
        <v>0</v>
      </c>
      <c r="C235" s="183">
        <v>0</v>
      </c>
      <c r="D235" s="183">
        <f>SUM(B235:C235)</f>
        <v>0</v>
      </c>
      <c r="E235" s="186"/>
      <c r="F235" s="186"/>
    </row>
    <row r="236" spans="1:6" ht="24" customHeight="1">
      <c r="A236" s="103" t="s">
        <v>602</v>
      </c>
      <c r="B236" s="183">
        <v>0</v>
      </c>
      <c r="C236" s="183">
        <v>0</v>
      </c>
      <c r="D236" s="183">
        <f>SUM(B236:C236)</f>
        <v>0</v>
      </c>
      <c r="E236" s="186"/>
      <c r="F236" s="186"/>
    </row>
    <row r="237" spans="1:6" ht="24" customHeight="1">
      <c r="A237" s="106" t="s">
        <v>603</v>
      </c>
      <c r="B237" s="183"/>
      <c r="C237" s="183"/>
      <c r="D237" s="183"/>
      <c r="E237" s="186"/>
      <c r="F237" s="186"/>
    </row>
    <row r="238" spans="1:6" ht="24" customHeight="1">
      <c r="A238" s="103" t="s">
        <v>604</v>
      </c>
      <c r="B238" s="183">
        <v>0</v>
      </c>
      <c r="C238" s="183">
        <v>0</v>
      </c>
      <c r="D238" s="183">
        <f>SUM(B238:C238)</f>
        <v>0</v>
      </c>
      <c r="E238" s="186"/>
      <c r="F238" s="186"/>
    </row>
    <row r="239" spans="1:6" ht="24" customHeight="1">
      <c r="A239" s="103" t="s">
        <v>605</v>
      </c>
      <c r="B239" s="183">
        <v>0</v>
      </c>
      <c r="C239" s="183">
        <v>0</v>
      </c>
      <c r="D239" s="183">
        <f>SUM(B239:C239)</f>
        <v>0</v>
      </c>
      <c r="E239" s="186"/>
      <c r="F239" s="186"/>
    </row>
    <row r="240" spans="1:6" ht="24" customHeight="1">
      <c r="A240" s="106" t="s">
        <v>606</v>
      </c>
      <c r="B240" s="183"/>
      <c r="C240" s="183"/>
      <c r="D240" s="183"/>
      <c r="E240" s="186"/>
      <c r="F240" s="186"/>
    </row>
    <row r="241" spans="1:6" ht="24" customHeight="1">
      <c r="A241" s="103" t="s">
        <v>607</v>
      </c>
      <c r="B241" s="183">
        <v>0</v>
      </c>
      <c r="C241" s="183">
        <v>0</v>
      </c>
      <c r="D241" s="183">
        <f>SUM(B241:C241)</f>
        <v>0</v>
      </c>
      <c r="E241" s="68"/>
      <c r="F241" s="68"/>
    </row>
    <row r="242" spans="1:6" ht="24" customHeight="1">
      <c r="A242" s="106" t="s">
        <v>608</v>
      </c>
      <c r="B242" s="183"/>
      <c r="C242" s="183"/>
      <c r="D242" s="183"/>
      <c r="E242" s="68"/>
      <c r="F242" s="68"/>
    </row>
    <row r="243" spans="1:6" ht="24" customHeight="1">
      <c r="A243" s="188" t="s">
        <v>609</v>
      </c>
      <c r="B243" s="183">
        <v>0</v>
      </c>
      <c r="C243" s="183">
        <v>0</v>
      </c>
      <c r="D243" s="183">
        <f>SUM(B243:C243)</f>
        <v>0</v>
      </c>
      <c r="E243" s="68"/>
      <c r="F243" s="68"/>
    </row>
    <row r="244" spans="1:6" ht="24" customHeight="1">
      <c r="A244" s="189" t="s">
        <v>470</v>
      </c>
      <c r="B244" s="193">
        <f>SUM(B230:B243)</f>
        <v>10000</v>
      </c>
      <c r="C244" s="193">
        <f>SUM(C230:C243)</f>
        <v>150000</v>
      </c>
      <c r="D244" s="193">
        <f>SUM(D230:D243)</f>
        <v>160000</v>
      </c>
      <c r="E244" s="68"/>
      <c r="F244" s="68"/>
    </row>
    <row r="245" spans="1:6" ht="24" customHeight="1">
      <c r="A245" s="387"/>
      <c r="B245" s="402"/>
      <c r="C245" s="402"/>
      <c r="D245" s="402"/>
      <c r="E245" s="68"/>
      <c r="F245" s="363">
        <v>20</v>
      </c>
    </row>
    <row r="246" spans="1:6">
      <c r="A246" s="384" t="s">
        <v>1693</v>
      </c>
      <c r="B246" s="384"/>
      <c r="C246" s="384"/>
      <c r="D246" s="384"/>
      <c r="E246" s="68"/>
      <c r="F246" s="349"/>
    </row>
    <row r="247" spans="1:6">
      <c r="A247" s="384" t="s">
        <v>1213</v>
      </c>
      <c r="B247" s="384"/>
      <c r="C247" s="384"/>
      <c r="D247" s="384"/>
      <c r="E247" s="186"/>
      <c r="F247" s="186"/>
    </row>
    <row r="248" spans="1:6">
      <c r="A248" s="384" t="s">
        <v>472</v>
      </c>
      <c r="B248" s="384"/>
      <c r="C248" s="384"/>
      <c r="D248" s="384"/>
      <c r="E248" s="186"/>
      <c r="F248" s="186"/>
    </row>
    <row r="249" spans="1:6" ht="9.75" customHeight="1">
      <c r="A249" s="199"/>
      <c r="B249" s="186"/>
      <c r="C249" s="186"/>
      <c r="D249" s="186"/>
      <c r="E249" s="186"/>
      <c r="F249" s="186"/>
    </row>
    <row r="250" spans="1:6">
      <c r="A250" s="93" t="s">
        <v>1207</v>
      </c>
      <c r="B250" s="186"/>
      <c r="C250" s="186"/>
      <c r="D250" s="186"/>
      <c r="E250" s="186"/>
      <c r="F250" s="186"/>
    </row>
    <row r="251" spans="1:6">
      <c r="A251" s="407" t="s">
        <v>1696</v>
      </c>
      <c r="B251" s="409" t="s">
        <v>5</v>
      </c>
      <c r="C251" s="208" t="s">
        <v>8</v>
      </c>
      <c r="D251" s="409" t="s">
        <v>470</v>
      </c>
      <c r="E251" s="186"/>
      <c r="F251" s="186"/>
    </row>
    <row r="252" spans="1:6">
      <c r="A252" s="408"/>
      <c r="B252" s="412"/>
      <c r="C252" s="209" t="s">
        <v>9</v>
      </c>
      <c r="D252" s="412"/>
      <c r="E252" s="186"/>
      <c r="F252" s="186"/>
    </row>
    <row r="253" spans="1:6" hidden="1">
      <c r="A253" s="404"/>
      <c r="B253" s="191"/>
      <c r="C253" s="191"/>
      <c r="D253" s="191"/>
      <c r="E253" s="186"/>
      <c r="F253" s="186"/>
    </row>
    <row r="254" spans="1:6" ht="22.5" customHeight="1">
      <c r="A254" s="106" t="s">
        <v>593</v>
      </c>
      <c r="B254" s="191"/>
      <c r="C254" s="191"/>
      <c r="D254" s="191"/>
      <c r="E254" s="186"/>
      <c r="F254" s="186"/>
    </row>
    <row r="255" spans="1:6">
      <c r="A255" s="103" t="s">
        <v>594</v>
      </c>
      <c r="B255" s="183">
        <v>0</v>
      </c>
      <c r="C255" s="183">
        <v>0</v>
      </c>
      <c r="D255" s="183">
        <f t="shared" ref="D255:D268" si="3">SUM(B255:C255)</f>
        <v>0</v>
      </c>
      <c r="E255" s="186"/>
      <c r="F255" s="186"/>
    </row>
    <row r="256" spans="1:6">
      <c r="A256" s="103" t="s">
        <v>595</v>
      </c>
      <c r="B256" s="183">
        <v>0</v>
      </c>
      <c r="C256" s="183">
        <v>0</v>
      </c>
      <c r="D256" s="183">
        <f t="shared" si="3"/>
        <v>0</v>
      </c>
      <c r="E256" s="186"/>
      <c r="F256" s="186"/>
    </row>
    <row r="257" spans="1:6">
      <c r="A257" s="106" t="s">
        <v>598</v>
      </c>
      <c r="B257" s="183"/>
      <c r="C257" s="183"/>
      <c r="D257" s="183">
        <f t="shared" si="3"/>
        <v>0</v>
      </c>
      <c r="E257" s="186"/>
      <c r="F257" s="186"/>
    </row>
    <row r="258" spans="1:6">
      <c r="A258" s="103" t="s">
        <v>599</v>
      </c>
      <c r="B258" s="183">
        <v>0</v>
      </c>
      <c r="C258" s="183">
        <v>0</v>
      </c>
      <c r="D258" s="183">
        <f t="shared" si="3"/>
        <v>0</v>
      </c>
      <c r="E258" s="186"/>
      <c r="F258" s="186"/>
    </row>
    <row r="259" spans="1:6">
      <c r="A259" s="103" t="s">
        <v>600</v>
      </c>
      <c r="B259" s="183">
        <v>15000</v>
      </c>
      <c r="C259" s="183">
        <v>105000</v>
      </c>
      <c r="D259" s="183">
        <f t="shared" si="3"/>
        <v>120000</v>
      </c>
      <c r="E259" s="186"/>
      <c r="F259" s="186"/>
    </row>
    <row r="260" spans="1:6">
      <c r="A260" s="103" t="s">
        <v>601</v>
      </c>
      <c r="B260" s="183">
        <v>0</v>
      </c>
      <c r="C260" s="183">
        <v>0</v>
      </c>
      <c r="D260" s="183">
        <f t="shared" si="3"/>
        <v>0</v>
      </c>
      <c r="E260" s="186"/>
      <c r="F260" s="186"/>
    </row>
    <row r="261" spans="1:6">
      <c r="A261" s="103" t="s">
        <v>602</v>
      </c>
      <c r="B261" s="183">
        <v>0</v>
      </c>
      <c r="C261" s="183">
        <v>0</v>
      </c>
      <c r="D261" s="183">
        <f t="shared" si="3"/>
        <v>0</v>
      </c>
      <c r="E261" s="186"/>
      <c r="F261" s="186"/>
    </row>
    <row r="262" spans="1:6">
      <c r="A262" s="106" t="s">
        <v>603</v>
      </c>
      <c r="B262" s="183"/>
      <c r="C262" s="183"/>
      <c r="D262" s="183">
        <f t="shared" si="3"/>
        <v>0</v>
      </c>
      <c r="E262" s="186"/>
      <c r="F262" s="186"/>
    </row>
    <row r="263" spans="1:6">
      <c r="A263" s="103" t="s">
        <v>604</v>
      </c>
      <c r="B263" s="183">
        <v>0</v>
      </c>
      <c r="C263" s="183">
        <v>0</v>
      </c>
      <c r="D263" s="183">
        <f t="shared" si="3"/>
        <v>0</v>
      </c>
      <c r="E263" s="186"/>
      <c r="F263" s="186"/>
    </row>
    <row r="264" spans="1:6">
      <c r="A264" s="103" t="s">
        <v>605</v>
      </c>
      <c r="B264" s="183">
        <v>0</v>
      </c>
      <c r="C264" s="183">
        <v>0</v>
      </c>
      <c r="D264" s="183">
        <f t="shared" si="3"/>
        <v>0</v>
      </c>
      <c r="E264" s="186"/>
      <c r="F264" s="186"/>
    </row>
    <row r="265" spans="1:6">
      <c r="A265" s="106" t="s">
        <v>606</v>
      </c>
      <c r="B265" s="183"/>
      <c r="C265" s="183"/>
      <c r="D265" s="183">
        <f t="shared" si="3"/>
        <v>0</v>
      </c>
      <c r="E265" s="186"/>
      <c r="F265" s="186"/>
    </row>
    <row r="266" spans="1:6">
      <c r="A266" s="103" t="s">
        <v>607</v>
      </c>
      <c r="B266" s="183">
        <v>0</v>
      </c>
      <c r="C266" s="183">
        <v>0</v>
      </c>
      <c r="D266" s="183">
        <f t="shared" si="3"/>
        <v>0</v>
      </c>
      <c r="E266" s="68"/>
      <c r="F266" s="68"/>
    </row>
    <row r="267" spans="1:6">
      <c r="A267" s="106" t="s">
        <v>608</v>
      </c>
      <c r="B267" s="183"/>
      <c r="C267" s="183"/>
      <c r="D267" s="183">
        <f t="shared" si="3"/>
        <v>0</v>
      </c>
      <c r="E267" s="68"/>
      <c r="F267" s="68"/>
    </row>
    <row r="268" spans="1:6">
      <c r="A268" s="188" t="s">
        <v>609</v>
      </c>
      <c r="B268" s="183">
        <v>0</v>
      </c>
      <c r="C268" s="183">
        <v>0</v>
      </c>
      <c r="D268" s="183">
        <f t="shared" si="3"/>
        <v>0</v>
      </c>
      <c r="E268" s="68"/>
      <c r="F268" s="68"/>
    </row>
    <row r="269" spans="1:6">
      <c r="A269" s="182" t="s">
        <v>470</v>
      </c>
      <c r="B269" s="193">
        <f>SUM(B255:B268)</f>
        <v>15000</v>
      </c>
      <c r="C269" s="193">
        <f>SUM(C255:C268)</f>
        <v>105000</v>
      </c>
      <c r="D269" s="193">
        <f>SUM(D255:D268)</f>
        <v>120000</v>
      </c>
      <c r="E269" s="68"/>
      <c r="F269" s="68"/>
    </row>
    <row r="270" spans="1:6" ht="27.75" customHeight="1">
      <c r="A270" s="65"/>
      <c r="B270" s="68"/>
      <c r="C270" s="68"/>
      <c r="D270" s="68"/>
      <c r="E270" s="68"/>
      <c r="F270" s="68"/>
    </row>
    <row r="271" spans="1:6">
      <c r="A271" s="65"/>
      <c r="B271" s="68"/>
      <c r="C271" s="68"/>
      <c r="D271" s="68">
        <f>SUM(C13,D38,D68,D93,D119,C144,E169,C194,D219,D244,D269)</f>
        <v>20550000</v>
      </c>
      <c r="E271" s="68"/>
      <c r="F271" s="68"/>
    </row>
    <row r="272" spans="1:6">
      <c r="A272" s="65"/>
      <c r="B272" s="68"/>
      <c r="C272" s="68"/>
      <c r="D272" s="68"/>
      <c r="E272" s="68"/>
      <c r="F272" s="68"/>
    </row>
    <row r="273" spans="1:6">
      <c r="A273" s="69"/>
      <c r="B273" s="186"/>
      <c r="C273" s="186"/>
      <c r="D273" s="186"/>
      <c r="E273" s="186"/>
      <c r="F273" s="186"/>
    </row>
  </sheetData>
  <mergeCells count="79">
    <mergeCell ref="D7:D9"/>
    <mergeCell ref="E7:E9"/>
    <mergeCell ref="A20:A22"/>
    <mergeCell ref="A245:D245"/>
    <mergeCell ref="E201:E202"/>
    <mergeCell ref="A201:A203"/>
    <mergeCell ref="B201:B203"/>
    <mergeCell ref="D201:D202"/>
    <mergeCell ref="C201:C203"/>
    <mergeCell ref="A220:D220"/>
    <mergeCell ref="A246:D246"/>
    <mergeCell ref="A247:D247"/>
    <mergeCell ref="A196:D196"/>
    <mergeCell ref="A197:D197"/>
    <mergeCell ref="A198:D198"/>
    <mergeCell ref="D226:D227"/>
    <mergeCell ref="A221:D221"/>
    <mergeCell ref="A222:D222"/>
    <mergeCell ref="A223:D223"/>
    <mergeCell ref="A226:A228"/>
    <mergeCell ref="A251:A253"/>
    <mergeCell ref="B251:B252"/>
    <mergeCell ref="D251:D252"/>
    <mergeCell ref="A248:D248"/>
    <mergeCell ref="A95:D95"/>
    <mergeCell ref="A171:C171"/>
    <mergeCell ref="A123:C123"/>
    <mergeCell ref="C176:C177"/>
    <mergeCell ref="A173:C173"/>
    <mergeCell ref="A176:A178"/>
    <mergeCell ref="A71:D71"/>
    <mergeCell ref="A146:E146"/>
    <mergeCell ref="A147:E147"/>
    <mergeCell ref="A126:A128"/>
    <mergeCell ref="D151:D152"/>
    <mergeCell ref="E151:E152"/>
    <mergeCell ref="A148:E148"/>
    <mergeCell ref="A96:D96"/>
    <mergeCell ref="A75:A77"/>
    <mergeCell ref="B20:B22"/>
    <mergeCell ref="A61:A63"/>
    <mergeCell ref="A40:D40"/>
    <mergeCell ref="C75:C77"/>
    <mergeCell ref="A39:D39"/>
    <mergeCell ref="A172:C172"/>
    <mergeCell ref="A120:C120"/>
    <mergeCell ref="A97:D97"/>
    <mergeCell ref="A100:A102"/>
    <mergeCell ref="A145:E145"/>
    <mergeCell ref="A7:A9"/>
    <mergeCell ref="B151:B153"/>
    <mergeCell ref="C151:C153"/>
    <mergeCell ref="C7:C9"/>
    <mergeCell ref="A41:D41"/>
    <mergeCell ref="B7:B9"/>
    <mergeCell ref="A151:A153"/>
    <mergeCell ref="A69:D69"/>
    <mergeCell ref="A122:C122"/>
    <mergeCell ref="A94:D94"/>
    <mergeCell ref="A170:C170"/>
    <mergeCell ref="A121:C121"/>
    <mergeCell ref="A1:C1"/>
    <mergeCell ref="A14:D14"/>
    <mergeCell ref="A59:D59"/>
    <mergeCell ref="A15:D15"/>
    <mergeCell ref="A16:D16"/>
    <mergeCell ref="A17:D17"/>
    <mergeCell ref="C20:C22"/>
    <mergeCell ref="A2:C2"/>
    <mergeCell ref="A3:C3"/>
    <mergeCell ref="A4:C4"/>
    <mergeCell ref="A195:D195"/>
    <mergeCell ref="A45:A47"/>
    <mergeCell ref="A42:D42"/>
    <mergeCell ref="B75:B77"/>
    <mergeCell ref="A72:D72"/>
    <mergeCell ref="A70:D70"/>
    <mergeCell ref="B100:B102"/>
    <mergeCell ref="C100:C102"/>
  </mergeCells>
  <phoneticPr fontId="3" type="noConversion"/>
  <pageMargins left="1.2204724409448819" right="0.39370078740157483" top="0.41" bottom="0.23622047244094491" header="0.11811023622047245" footer="0.15748031496062992"/>
  <pageSetup paperSize="9" orientation="landscape" r:id="rId1"/>
  <headerFooter alignWithMargins="0"/>
  <rowBreaks count="10" manualBreakCount="10">
    <brk id="13" max="5" man="1"/>
    <brk id="58" max="5" man="1"/>
    <brk id="68" max="5" man="1"/>
    <brk id="119" max="5" man="1"/>
    <brk id="144" max="5" man="1"/>
    <brk id="169" max="5" man="1"/>
    <brk id="194" max="5" man="1"/>
    <brk id="219" max="5" man="1"/>
    <brk id="244" max="5" man="1"/>
    <brk id="269" max="10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4"/>
  <sheetViews>
    <sheetView view="pageBreakPreview" zoomScaleNormal="100" workbookViewId="0">
      <selection activeCell="A59" sqref="A59"/>
    </sheetView>
  </sheetViews>
  <sheetFormatPr defaultRowHeight="23.25"/>
  <cols>
    <col min="1" max="1" width="58.28515625" style="1" customWidth="1"/>
    <col min="2" max="2" width="24.7109375" style="1" customWidth="1"/>
    <col min="3" max="16384" width="9.140625" style="1"/>
  </cols>
  <sheetData>
    <row r="1" spans="1:3" ht="23.45" customHeight="1">
      <c r="A1" s="391" t="s">
        <v>7</v>
      </c>
      <c r="B1" s="392"/>
    </row>
    <row r="2" spans="1:3" ht="30" customHeight="1">
      <c r="A2" s="384" t="s">
        <v>1677</v>
      </c>
      <c r="B2" s="384"/>
      <c r="C2" s="25"/>
    </row>
    <row r="3" spans="1:3">
      <c r="A3" s="384" t="s">
        <v>468</v>
      </c>
      <c r="B3" s="384"/>
    </row>
    <row r="4" spans="1:3">
      <c r="A4" s="384" t="s">
        <v>461</v>
      </c>
      <c r="B4" s="384"/>
    </row>
    <row r="5" spans="1:3">
      <c r="A5" s="384" t="s">
        <v>1214</v>
      </c>
      <c r="B5" s="384"/>
    </row>
    <row r="6" spans="1:3">
      <c r="A6" s="37"/>
      <c r="B6" s="37"/>
    </row>
    <row r="7" spans="1:3">
      <c r="A7" s="49" t="s">
        <v>1701</v>
      </c>
    </row>
    <row r="8" spans="1:3">
      <c r="A8" s="49" t="s">
        <v>10</v>
      </c>
      <c r="B8" s="49"/>
    </row>
    <row r="9" spans="1:3">
      <c r="A9" s="49" t="s">
        <v>1290</v>
      </c>
      <c r="B9" s="49"/>
    </row>
    <row r="10" spans="1:3">
      <c r="A10" s="49" t="s">
        <v>1291</v>
      </c>
      <c r="B10" s="50"/>
    </row>
    <row r="11" spans="1:3">
      <c r="A11" s="49" t="s">
        <v>1292</v>
      </c>
    </row>
    <row r="12" spans="1:3">
      <c r="A12" s="49" t="s">
        <v>1293</v>
      </c>
    </row>
    <row r="13" spans="1:3">
      <c r="A13" s="49" t="s">
        <v>1294</v>
      </c>
    </row>
    <row r="14" spans="1:3">
      <c r="A14" s="37" t="s">
        <v>238</v>
      </c>
    </row>
    <row r="15" spans="1:3">
      <c r="A15" s="37" t="s">
        <v>1295</v>
      </c>
    </row>
    <row r="16" spans="1:3">
      <c r="A16" s="37" t="s">
        <v>1101</v>
      </c>
    </row>
    <row r="17" spans="1:3">
      <c r="A17" s="37"/>
    </row>
    <row r="18" spans="1:3">
      <c r="A18" s="114" t="s">
        <v>1296</v>
      </c>
      <c r="B18" s="114" t="s">
        <v>1700</v>
      </c>
    </row>
    <row r="19" spans="1:3">
      <c r="A19" s="211" t="s">
        <v>13</v>
      </c>
      <c r="B19" s="210"/>
      <c r="C19" s="5"/>
    </row>
    <row r="20" spans="1:3">
      <c r="A20" s="212" t="s">
        <v>1298</v>
      </c>
      <c r="B20" s="183">
        <v>7957263</v>
      </c>
    </row>
    <row r="21" spans="1:3">
      <c r="A21" s="212" t="s">
        <v>1299</v>
      </c>
      <c r="B21" s="183">
        <v>210000</v>
      </c>
    </row>
    <row r="22" spans="1:3">
      <c r="A22" s="211" t="s">
        <v>11</v>
      </c>
      <c r="B22" s="183"/>
    </row>
    <row r="23" spans="1:3">
      <c r="A23" s="212" t="s">
        <v>1300</v>
      </c>
      <c r="B23" s="183">
        <v>4600680</v>
      </c>
    </row>
    <row r="24" spans="1:3">
      <c r="A24" s="212" t="s">
        <v>1301</v>
      </c>
      <c r="B24" s="183">
        <v>90000</v>
      </c>
    </row>
    <row r="25" spans="1:3">
      <c r="A25" s="212" t="s">
        <v>1302</v>
      </c>
      <c r="B25" s="183">
        <v>28000</v>
      </c>
    </row>
    <row r="26" spans="1:3">
      <c r="A26" s="212" t="s">
        <v>1303</v>
      </c>
      <c r="B26" s="183">
        <v>4845317</v>
      </c>
    </row>
    <row r="27" spans="1:3">
      <c r="A27" s="212" t="s">
        <v>1304</v>
      </c>
      <c r="B27" s="183">
        <v>510400</v>
      </c>
    </row>
    <row r="28" spans="1:3">
      <c r="A28" s="212" t="s">
        <v>1305</v>
      </c>
      <c r="B28" s="183">
        <v>1252000</v>
      </c>
    </row>
    <row r="29" spans="1:3">
      <c r="A29" s="211" t="s">
        <v>1297</v>
      </c>
      <c r="B29" s="183"/>
    </row>
    <row r="30" spans="1:3">
      <c r="A30" s="212" t="s">
        <v>1306</v>
      </c>
      <c r="B30" s="183">
        <v>160000</v>
      </c>
    </row>
    <row r="31" spans="1:3">
      <c r="A31" s="212" t="s">
        <v>1307</v>
      </c>
      <c r="B31" s="183">
        <v>120000</v>
      </c>
    </row>
    <row r="32" spans="1:3">
      <c r="A32" s="212" t="s">
        <v>1308</v>
      </c>
      <c r="B32" s="183">
        <v>0</v>
      </c>
    </row>
    <row r="33" spans="1:2">
      <c r="A33" s="391" t="s">
        <v>1277</v>
      </c>
      <c r="B33" s="392"/>
    </row>
    <row r="34" spans="1:2">
      <c r="A34" s="211" t="s">
        <v>69</v>
      </c>
      <c r="B34" s="103"/>
    </row>
    <row r="35" spans="1:2">
      <c r="A35" s="212" t="s">
        <v>1309</v>
      </c>
      <c r="B35" s="183">
        <v>776340</v>
      </c>
    </row>
    <row r="36" spans="1:2" ht="24.75" customHeight="1">
      <c r="A36" s="182" t="s">
        <v>16</v>
      </c>
      <c r="B36" s="268">
        <f>SUM(B20:B32,B35)</f>
        <v>20550000</v>
      </c>
    </row>
    <row r="37" spans="1:2">
      <c r="A37" s="37" t="s">
        <v>1310</v>
      </c>
    </row>
    <row r="38" spans="1:2">
      <c r="A38" s="37" t="s">
        <v>1311</v>
      </c>
      <c r="B38" s="37"/>
    </row>
    <row r="39" spans="1:2">
      <c r="A39" s="213" t="s">
        <v>1312</v>
      </c>
      <c r="B39" s="213" t="s">
        <v>1700</v>
      </c>
    </row>
    <row r="40" spans="1:2">
      <c r="A40" s="180" t="s">
        <v>1208</v>
      </c>
      <c r="B40" s="214" t="s">
        <v>462</v>
      </c>
    </row>
    <row r="41" spans="1:2" ht="28.5" customHeight="1">
      <c r="A41" s="180" t="s">
        <v>1313</v>
      </c>
      <c r="B41" s="214" t="s">
        <v>462</v>
      </c>
    </row>
    <row r="42" spans="1:2" ht="42">
      <c r="A42" s="180" t="s">
        <v>1314</v>
      </c>
      <c r="B42" s="214" t="s">
        <v>462</v>
      </c>
    </row>
    <row r="43" spans="1:2">
      <c r="A43" s="180" t="s">
        <v>1123</v>
      </c>
      <c r="B43" s="214" t="s">
        <v>462</v>
      </c>
    </row>
    <row r="44" spans="1:2">
      <c r="A44" s="180" t="s">
        <v>1315</v>
      </c>
      <c r="B44" s="214" t="s">
        <v>462</v>
      </c>
    </row>
    <row r="45" spans="1:2">
      <c r="A45" s="180" t="s">
        <v>1125</v>
      </c>
      <c r="B45" s="214" t="s">
        <v>462</v>
      </c>
    </row>
    <row r="46" spans="1:2">
      <c r="A46" s="215" t="s">
        <v>1316</v>
      </c>
      <c r="B46" s="214" t="s">
        <v>462</v>
      </c>
    </row>
    <row r="47" spans="1:2" ht="15" customHeight="1">
      <c r="A47" s="37"/>
      <c r="B47" s="37"/>
    </row>
    <row r="48" spans="1:2">
      <c r="A48" s="49" t="s">
        <v>1317</v>
      </c>
      <c r="B48" s="37"/>
    </row>
    <row r="49" spans="1:2">
      <c r="A49" s="49" t="s">
        <v>1318</v>
      </c>
      <c r="B49" s="37"/>
    </row>
    <row r="50" spans="1:2">
      <c r="A50" s="49" t="s">
        <v>1319</v>
      </c>
      <c r="B50" s="37"/>
    </row>
    <row r="51" spans="1:2">
      <c r="A51" s="37" t="s">
        <v>1320</v>
      </c>
      <c r="B51" s="37"/>
    </row>
    <row r="52" spans="1:2" ht="33.75" customHeight="1">
      <c r="A52" s="37" t="s">
        <v>746</v>
      </c>
      <c r="B52" s="37"/>
    </row>
    <row r="53" spans="1:2">
      <c r="B53" s="37"/>
    </row>
    <row r="54" spans="1:2">
      <c r="A54" s="49" t="s">
        <v>1321</v>
      </c>
      <c r="B54" s="37"/>
    </row>
    <row r="55" spans="1:2">
      <c r="A55" s="37" t="s">
        <v>1322</v>
      </c>
      <c r="B55" s="37"/>
    </row>
    <row r="56" spans="1:2">
      <c r="A56" s="37" t="s">
        <v>1323</v>
      </c>
      <c r="B56" s="37"/>
    </row>
    <row r="57" spans="1:2">
      <c r="A57" s="37"/>
      <c r="B57" s="37"/>
    </row>
    <row r="58" spans="1:2">
      <c r="A58" s="37" t="s">
        <v>747</v>
      </c>
      <c r="B58" s="37"/>
    </row>
    <row r="59" spans="1:2" ht="35.25" customHeight="1">
      <c r="A59" s="37" t="s">
        <v>748</v>
      </c>
      <c r="B59" s="37"/>
    </row>
    <row r="60" spans="1:2">
      <c r="A60" s="37" t="s">
        <v>749</v>
      </c>
      <c r="B60" s="37"/>
    </row>
    <row r="61" spans="1:2">
      <c r="A61" s="37" t="s">
        <v>750</v>
      </c>
      <c r="B61" s="37"/>
    </row>
    <row r="62" spans="1:2">
      <c r="A62" s="37"/>
      <c r="B62" s="37"/>
    </row>
    <row r="63" spans="1:2">
      <c r="A63" s="37"/>
      <c r="B63" s="37"/>
    </row>
    <row r="64" spans="1:2">
      <c r="A64" s="37"/>
      <c r="B64" s="37"/>
    </row>
  </sheetData>
  <mergeCells count="6">
    <mergeCell ref="A4:B4"/>
    <mergeCell ref="A5:B5"/>
    <mergeCell ref="A33:B33"/>
    <mergeCell ref="A1:B1"/>
    <mergeCell ref="A2:B2"/>
    <mergeCell ref="A3:B3"/>
  </mergeCells>
  <phoneticPr fontId="44" type="noConversion"/>
  <pageMargins left="1.1100000000000001" right="0.15748031496062992" top="0.42" bottom="0.19685039370078741" header="0.35" footer="0.51181102362204722"/>
  <pageSetup paperSize="9" orientation="portrait" r:id="rId1"/>
  <headerFooter alignWithMargins="0"/>
  <rowBreaks count="1" manualBreakCount="1">
    <brk id="32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view="pageBreakPreview" topLeftCell="A52" zoomScaleNormal="100" workbookViewId="0">
      <selection activeCell="G64" sqref="G64"/>
    </sheetView>
  </sheetViews>
  <sheetFormatPr defaultRowHeight="23.25"/>
  <cols>
    <col min="1" max="1" width="55.85546875" style="1" customWidth="1"/>
    <col min="2" max="3" width="15.7109375" style="4" customWidth="1"/>
    <col min="4" max="4" width="15.28515625" style="4" customWidth="1"/>
    <col min="5" max="5" width="15.85546875" style="4" customWidth="1"/>
    <col min="6" max="6" width="11" style="4" customWidth="1"/>
    <col min="7" max="7" width="15.28515625" style="4" customWidth="1"/>
    <col min="8" max="8" width="23.5703125" style="1" customWidth="1"/>
    <col min="9" max="16384" width="9.140625" style="1"/>
  </cols>
  <sheetData>
    <row r="1" spans="1:7" ht="26.25" customHeight="1">
      <c r="A1" s="384" t="s">
        <v>1102</v>
      </c>
      <c r="B1" s="384"/>
      <c r="C1" s="384"/>
      <c r="D1" s="384"/>
      <c r="E1" s="384"/>
      <c r="F1" s="384"/>
      <c r="G1" s="384"/>
    </row>
    <row r="2" spans="1:7" ht="27" customHeight="1">
      <c r="A2" s="384" t="s">
        <v>465</v>
      </c>
      <c r="B2" s="384"/>
      <c r="C2" s="384"/>
      <c r="D2" s="384"/>
      <c r="E2" s="384"/>
      <c r="F2" s="384"/>
      <c r="G2" s="384"/>
    </row>
    <row r="3" spans="1:7">
      <c r="A3" s="384" t="s">
        <v>1213</v>
      </c>
      <c r="B3" s="384"/>
      <c r="C3" s="384"/>
      <c r="D3" s="384"/>
      <c r="E3" s="384"/>
      <c r="F3" s="384"/>
      <c r="G3" s="384"/>
    </row>
    <row r="4" spans="1:7">
      <c r="A4" s="384" t="s">
        <v>1673</v>
      </c>
      <c r="B4" s="384"/>
      <c r="C4" s="384"/>
      <c r="D4" s="384"/>
      <c r="E4" s="384"/>
      <c r="F4" s="384"/>
      <c r="G4" s="384"/>
    </row>
    <row r="5" spans="1:7">
      <c r="A5" s="65"/>
      <c r="B5" s="68"/>
      <c r="C5" s="68"/>
      <c r="D5" s="68"/>
      <c r="E5" s="68"/>
      <c r="F5" s="68"/>
      <c r="G5" s="68"/>
    </row>
    <row r="6" spans="1:7">
      <c r="A6" s="216"/>
      <c r="B6" s="419" t="s">
        <v>1702</v>
      </c>
      <c r="C6" s="419"/>
      <c r="D6" s="419"/>
      <c r="E6" s="419"/>
      <c r="F6" s="419" t="s">
        <v>19</v>
      </c>
      <c r="G6" s="419"/>
    </row>
    <row r="7" spans="1:7" ht="44.25">
      <c r="A7" s="220"/>
      <c r="B7" s="218" t="s">
        <v>890</v>
      </c>
      <c r="C7" s="218" t="s">
        <v>1703</v>
      </c>
      <c r="D7" s="218" t="s">
        <v>1030</v>
      </c>
      <c r="E7" s="218" t="s">
        <v>1031</v>
      </c>
      <c r="F7" s="217" t="s">
        <v>592</v>
      </c>
      <c r="G7" s="219" t="s">
        <v>73</v>
      </c>
    </row>
    <row r="8" spans="1:7">
      <c r="A8" s="221" t="s">
        <v>1209</v>
      </c>
      <c r="B8" s="183"/>
      <c r="C8" s="183"/>
      <c r="D8" s="183"/>
      <c r="E8" s="183"/>
      <c r="F8" s="183"/>
      <c r="G8" s="183"/>
    </row>
    <row r="9" spans="1:7">
      <c r="A9" s="222" t="s">
        <v>928</v>
      </c>
      <c r="B9" s="313">
        <v>15115.01</v>
      </c>
      <c r="C9" s="313">
        <v>34054</v>
      </c>
      <c r="D9" s="313">
        <v>41165</v>
      </c>
      <c r="E9" s="136">
        <v>36825</v>
      </c>
      <c r="F9" s="139">
        <f>(G9-E9)/E9*100</f>
        <v>35.777325186693822</v>
      </c>
      <c r="G9" s="307">
        <v>50000</v>
      </c>
    </row>
    <row r="10" spans="1:7">
      <c r="A10" s="103" t="s">
        <v>929</v>
      </c>
      <c r="B10" s="313">
        <v>14492.36</v>
      </c>
      <c r="C10" s="313">
        <v>17064.86</v>
      </c>
      <c r="D10" s="313">
        <v>16842.36</v>
      </c>
      <c r="E10" s="136">
        <v>19371.740000000002</v>
      </c>
      <c r="F10" s="139">
        <f>(G10-E10)/E10*100</f>
        <v>54.864766923363604</v>
      </c>
      <c r="G10" s="307">
        <v>30000</v>
      </c>
    </row>
    <row r="11" spans="1:7">
      <c r="A11" s="103" t="s">
        <v>930</v>
      </c>
      <c r="B11" s="183">
        <v>0</v>
      </c>
      <c r="C11" s="183">
        <v>0</v>
      </c>
      <c r="D11" s="313">
        <v>0</v>
      </c>
      <c r="E11" s="137">
        <v>0</v>
      </c>
      <c r="F11" s="139">
        <v>100</v>
      </c>
      <c r="G11" s="307">
        <v>1000</v>
      </c>
    </row>
    <row r="12" spans="1:7">
      <c r="A12" s="103" t="s">
        <v>931</v>
      </c>
      <c r="B12" s="183">
        <v>0</v>
      </c>
      <c r="C12" s="183">
        <v>0</v>
      </c>
      <c r="D12" s="313">
        <v>0</v>
      </c>
      <c r="E12" s="138">
        <v>0</v>
      </c>
      <c r="F12" s="139">
        <v>100</v>
      </c>
      <c r="G12" s="307">
        <v>1000</v>
      </c>
    </row>
    <row r="13" spans="1:7">
      <c r="A13" s="182" t="s">
        <v>1704</v>
      </c>
      <c r="B13" s="223">
        <f>SUM(B9:B12)</f>
        <v>29607.370000000003</v>
      </c>
      <c r="C13" s="223">
        <f>SUM(C9:C12)</f>
        <v>51118.86</v>
      </c>
      <c r="D13" s="223">
        <f>SUM(D9:D12)</f>
        <v>58007.360000000001</v>
      </c>
      <c r="E13" s="223">
        <f>SUM(E9:E12)</f>
        <v>56196.740000000005</v>
      </c>
      <c r="F13" s="139">
        <f>(G13-E13)/E13*100</f>
        <v>45.915937472529535</v>
      </c>
      <c r="G13" s="223">
        <f>SUM(G9:G12)</f>
        <v>82000</v>
      </c>
    </row>
    <row r="14" spans="1:7">
      <c r="A14" s="91" t="s">
        <v>1705</v>
      </c>
      <c r="B14" s="315"/>
      <c r="C14" s="315"/>
      <c r="D14" s="313"/>
      <c r="E14" s="183"/>
      <c r="F14" s="183"/>
      <c r="G14" s="183"/>
    </row>
    <row r="15" spans="1:7">
      <c r="A15" s="103" t="s">
        <v>932</v>
      </c>
      <c r="B15" s="314">
        <v>0</v>
      </c>
      <c r="C15" s="314">
        <v>0</v>
      </c>
      <c r="D15" s="313">
        <v>0</v>
      </c>
      <c r="E15" s="144">
        <v>0</v>
      </c>
      <c r="F15" s="139">
        <v>100</v>
      </c>
      <c r="G15" s="308">
        <v>3000</v>
      </c>
    </row>
    <row r="16" spans="1:7">
      <c r="A16" s="103" t="s">
        <v>933</v>
      </c>
      <c r="B16" s="315">
        <v>0</v>
      </c>
      <c r="C16" s="315">
        <v>0</v>
      </c>
      <c r="D16" s="313">
        <v>97.97</v>
      </c>
      <c r="E16" s="136">
        <v>0</v>
      </c>
      <c r="F16" s="139">
        <v>100</v>
      </c>
      <c r="G16" s="307">
        <v>1000</v>
      </c>
    </row>
    <row r="17" spans="1:7">
      <c r="A17" s="103" t="s">
        <v>934</v>
      </c>
      <c r="B17" s="315">
        <v>509</v>
      </c>
      <c r="C17" s="315">
        <v>461</v>
      </c>
      <c r="D17" s="313">
        <v>4693</v>
      </c>
      <c r="E17" s="136">
        <v>45</v>
      </c>
      <c r="F17" s="139">
        <f>(G17-E17)/E17*100</f>
        <v>2122.2222222222222</v>
      </c>
      <c r="G17" s="307">
        <v>1000</v>
      </c>
    </row>
    <row r="18" spans="1:7">
      <c r="A18" s="103" t="s">
        <v>935</v>
      </c>
      <c r="B18" s="315">
        <v>0</v>
      </c>
      <c r="C18" s="315">
        <v>0</v>
      </c>
      <c r="D18" s="313">
        <v>0</v>
      </c>
      <c r="E18" s="137">
        <v>0</v>
      </c>
      <c r="F18" s="139">
        <v>0</v>
      </c>
      <c r="G18" s="307">
        <v>0</v>
      </c>
    </row>
    <row r="19" spans="1:7">
      <c r="A19" s="103" t="s">
        <v>936</v>
      </c>
      <c r="B19" s="315">
        <v>220</v>
      </c>
      <c r="C19" s="315">
        <v>90</v>
      </c>
      <c r="D19" s="313">
        <v>120</v>
      </c>
      <c r="E19" s="136">
        <v>120</v>
      </c>
      <c r="F19" s="139">
        <f>(G19-E19)/E19*100</f>
        <v>733.33333333333326</v>
      </c>
      <c r="G19" s="307">
        <v>1000</v>
      </c>
    </row>
    <row r="20" spans="1:7">
      <c r="A20" s="103" t="s">
        <v>937</v>
      </c>
      <c r="B20" s="315">
        <v>0</v>
      </c>
      <c r="C20" s="315">
        <v>0</v>
      </c>
      <c r="D20" s="313">
        <v>0</v>
      </c>
      <c r="E20" s="137">
        <v>450</v>
      </c>
      <c r="F20" s="139">
        <f>(G20-E20)/E20*100</f>
        <v>122.22222222222223</v>
      </c>
      <c r="G20" s="361">
        <v>1000</v>
      </c>
    </row>
    <row r="21" spans="1:7">
      <c r="A21" s="112" t="s">
        <v>938</v>
      </c>
      <c r="B21" s="318">
        <v>0</v>
      </c>
      <c r="C21" s="318">
        <v>0</v>
      </c>
      <c r="D21" s="316">
        <v>0</v>
      </c>
      <c r="E21" s="151">
        <v>0</v>
      </c>
      <c r="F21" s="171">
        <v>0</v>
      </c>
      <c r="G21" s="307">
        <v>2000</v>
      </c>
    </row>
    <row r="22" spans="1:7">
      <c r="A22" s="113" t="s">
        <v>939</v>
      </c>
      <c r="B22" s="319"/>
      <c r="C22" s="319"/>
      <c r="D22" s="317"/>
      <c r="E22" s="164"/>
      <c r="F22" s="256"/>
      <c r="G22" s="256"/>
    </row>
    <row r="23" spans="1:7">
      <c r="A23" s="135" t="s">
        <v>945</v>
      </c>
      <c r="B23" s="313">
        <v>0</v>
      </c>
      <c r="C23" s="313">
        <v>0</v>
      </c>
      <c r="D23" s="313">
        <v>0</v>
      </c>
      <c r="E23" s="137">
        <v>20</v>
      </c>
      <c r="F23" s="139">
        <v>100</v>
      </c>
      <c r="G23" s="307">
        <v>50000</v>
      </c>
    </row>
    <row r="24" spans="1:7">
      <c r="A24" s="135" t="s">
        <v>990</v>
      </c>
      <c r="B24" s="313">
        <v>0</v>
      </c>
      <c r="C24" s="313">
        <v>400</v>
      </c>
      <c r="D24" s="313">
        <v>400</v>
      </c>
      <c r="E24" s="136">
        <v>800</v>
      </c>
      <c r="F24" s="139">
        <v>0</v>
      </c>
      <c r="G24" s="137">
        <v>1000</v>
      </c>
    </row>
    <row r="25" spans="1:7">
      <c r="A25" s="177" t="s">
        <v>992</v>
      </c>
      <c r="B25" s="313">
        <v>0</v>
      </c>
      <c r="C25" s="313">
        <v>0</v>
      </c>
      <c r="D25" s="313">
        <v>0</v>
      </c>
      <c r="E25" s="147">
        <v>0</v>
      </c>
      <c r="F25" s="183">
        <v>0</v>
      </c>
      <c r="G25" s="147">
        <v>0</v>
      </c>
    </row>
    <row r="26" spans="1:7">
      <c r="A26" s="135" t="s">
        <v>994</v>
      </c>
      <c r="B26" s="313">
        <v>19609</v>
      </c>
      <c r="C26" s="313">
        <v>48934</v>
      </c>
      <c r="D26" s="313">
        <v>700</v>
      </c>
      <c r="E26" s="136">
        <v>406540</v>
      </c>
      <c r="F26" s="139">
        <f>(G26-E26)/E26*100</f>
        <v>-75.402174447778819</v>
      </c>
      <c r="G26" s="137">
        <v>100000</v>
      </c>
    </row>
    <row r="27" spans="1:7">
      <c r="A27" s="130" t="s">
        <v>996</v>
      </c>
      <c r="B27" s="313">
        <v>0</v>
      </c>
      <c r="C27" s="313">
        <v>0</v>
      </c>
      <c r="D27" s="313">
        <v>0</v>
      </c>
      <c r="E27" s="137">
        <v>0</v>
      </c>
      <c r="F27" s="183"/>
      <c r="G27" s="137">
        <v>0</v>
      </c>
    </row>
    <row r="28" spans="1:7">
      <c r="A28" s="130" t="s">
        <v>946</v>
      </c>
      <c r="B28" s="313">
        <v>0</v>
      </c>
      <c r="C28" s="313">
        <v>0</v>
      </c>
      <c r="D28" s="313">
        <v>80</v>
      </c>
      <c r="E28" s="136">
        <v>20</v>
      </c>
      <c r="F28" s="139">
        <f>(G28-E28)/E28*100</f>
        <v>4900</v>
      </c>
      <c r="G28" s="137">
        <v>1000</v>
      </c>
    </row>
    <row r="29" spans="1:7">
      <c r="A29" s="143" t="s">
        <v>949</v>
      </c>
      <c r="B29" s="316">
        <v>0</v>
      </c>
      <c r="C29" s="316">
        <v>0</v>
      </c>
      <c r="D29" s="316">
        <v>0</v>
      </c>
      <c r="E29" s="146">
        <v>0</v>
      </c>
      <c r="F29" s="171">
        <v>100</v>
      </c>
      <c r="G29" s="147">
        <v>1000</v>
      </c>
    </row>
    <row r="30" spans="1:7">
      <c r="A30" s="78" t="s">
        <v>950</v>
      </c>
      <c r="B30" s="317"/>
      <c r="C30" s="317"/>
      <c r="D30" s="317"/>
      <c r="E30" s="99"/>
      <c r="F30" s="256"/>
      <c r="G30" s="256"/>
    </row>
    <row r="31" spans="1:7">
      <c r="A31" s="130" t="s">
        <v>951</v>
      </c>
      <c r="B31" s="313">
        <v>0</v>
      </c>
      <c r="C31" s="313">
        <v>0</v>
      </c>
      <c r="D31" s="313">
        <v>0</v>
      </c>
      <c r="E31" s="139">
        <v>0</v>
      </c>
      <c r="F31" s="171">
        <v>100</v>
      </c>
      <c r="G31" s="137">
        <v>3000</v>
      </c>
    </row>
    <row r="32" spans="1:7">
      <c r="A32" s="182" t="s">
        <v>589</v>
      </c>
      <c r="B32" s="223">
        <f>SUM(B15:B22,B23:B31)</f>
        <v>20338</v>
      </c>
      <c r="C32" s="223">
        <f>SUM(C15:C22,C23:C31)</f>
        <v>49885</v>
      </c>
      <c r="D32" s="223">
        <f>SUM(D15:D22,D23:D31)</f>
        <v>6090.97</v>
      </c>
      <c r="E32" s="223">
        <f>SUM(E15:E22,E23:E31)</f>
        <v>407995</v>
      </c>
      <c r="F32" s="139">
        <f t="shared" ref="F32:F40" si="0">(G32-E32)/E32*100</f>
        <v>-59.558327920685308</v>
      </c>
      <c r="G32" s="223">
        <f>SUM(G15:G22,G23:G31)</f>
        <v>165000</v>
      </c>
    </row>
    <row r="33" spans="1:7">
      <c r="A33" s="288" t="s">
        <v>1210</v>
      </c>
      <c r="B33" s="183"/>
      <c r="C33" s="183"/>
      <c r="D33" s="183"/>
      <c r="E33" s="139"/>
      <c r="F33" s="183"/>
      <c r="G33" s="183"/>
    </row>
    <row r="34" spans="1:7">
      <c r="A34" s="130" t="s">
        <v>1005</v>
      </c>
      <c r="B34" s="313">
        <v>46827.34</v>
      </c>
      <c r="C34" s="313">
        <v>45545.56</v>
      </c>
      <c r="D34" s="313">
        <v>70715.649999999994</v>
      </c>
      <c r="E34" s="136">
        <v>112536.19</v>
      </c>
      <c r="F34" s="139">
        <f t="shared" si="0"/>
        <v>-46.683817890049419</v>
      </c>
      <c r="G34" s="137">
        <v>60000</v>
      </c>
    </row>
    <row r="35" spans="1:7">
      <c r="A35" s="130" t="s">
        <v>952</v>
      </c>
      <c r="B35" s="313">
        <v>0</v>
      </c>
      <c r="C35" s="313">
        <v>0</v>
      </c>
      <c r="D35" s="313">
        <v>0</v>
      </c>
      <c r="E35" s="139">
        <v>0</v>
      </c>
      <c r="F35" s="183">
        <v>0</v>
      </c>
      <c r="G35" s="137">
        <v>0</v>
      </c>
    </row>
    <row r="36" spans="1:7">
      <c r="A36" s="182" t="s">
        <v>590</v>
      </c>
      <c r="B36" s="223">
        <f>SUM(B34:B35)</f>
        <v>46827.34</v>
      </c>
      <c r="C36" s="223">
        <f>SUM(C34:C35)</f>
        <v>45545.56</v>
      </c>
      <c r="D36" s="223">
        <f>SUM(D34:D35)</f>
        <v>70715.649999999994</v>
      </c>
      <c r="E36" s="223">
        <f>SUM(E34:E35)</f>
        <v>112536.19</v>
      </c>
      <c r="F36" s="139">
        <f t="shared" si="0"/>
        <v>-46.683817890049419</v>
      </c>
      <c r="G36" s="223">
        <f>SUM(G34:G35)</f>
        <v>60000</v>
      </c>
    </row>
    <row r="37" spans="1:7">
      <c r="A37" s="288" t="s">
        <v>24</v>
      </c>
      <c r="B37" s="313"/>
      <c r="C37" s="313"/>
      <c r="D37" s="313"/>
      <c r="E37" s="139"/>
      <c r="F37" s="183"/>
      <c r="G37" s="183"/>
    </row>
    <row r="38" spans="1:7">
      <c r="A38" s="130" t="s">
        <v>953</v>
      </c>
      <c r="B38" s="313">
        <v>0</v>
      </c>
      <c r="C38" s="313">
        <v>0</v>
      </c>
      <c r="D38" s="313">
        <v>152750</v>
      </c>
      <c r="E38" s="136">
        <v>210020</v>
      </c>
      <c r="F38" s="139">
        <f t="shared" si="0"/>
        <v>90.458051614131989</v>
      </c>
      <c r="G38" s="137">
        <v>400000</v>
      </c>
    </row>
    <row r="39" spans="1:7">
      <c r="A39" s="188" t="s">
        <v>1007</v>
      </c>
      <c r="B39" s="313">
        <v>0</v>
      </c>
      <c r="C39" s="313">
        <v>0</v>
      </c>
      <c r="D39" s="313">
        <v>0</v>
      </c>
      <c r="E39" s="139">
        <v>0</v>
      </c>
      <c r="F39" s="183">
        <v>0</v>
      </c>
      <c r="G39" s="137">
        <v>0</v>
      </c>
    </row>
    <row r="40" spans="1:7">
      <c r="A40" s="289" t="s">
        <v>591</v>
      </c>
      <c r="B40" s="223">
        <f>SUM(B38:B39)</f>
        <v>0</v>
      </c>
      <c r="C40" s="223">
        <f>SUM(C38:C39)</f>
        <v>0</v>
      </c>
      <c r="D40" s="223">
        <f>SUM(D38:D39)</f>
        <v>152750</v>
      </c>
      <c r="E40" s="223">
        <f>SUM(E38:E39)</f>
        <v>210020</v>
      </c>
      <c r="F40" s="139">
        <f t="shared" si="0"/>
        <v>90.458051614131989</v>
      </c>
      <c r="G40" s="223">
        <f>SUM(G38:G39)</f>
        <v>400000</v>
      </c>
    </row>
    <row r="41" spans="1:7">
      <c r="A41" s="221" t="s">
        <v>1211</v>
      </c>
      <c r="B41" s="183"/>
      <c r="C41" s="183"/>
      <c r="D41" s="183"/>
      <c r="E41" s="223"/>
      <c r="F41" s="183"/>
      <c r="G41" s="183"/>
    </row>
    <row r="42" spans="1:7">
      <c r="A42" s="188" t="s">
        <v>968</v>
      </c>
      <c r="B42" s="139">
        <v>0</v>
      </c>
      <c r="C42" s="139">
        <v>0</v>
      </c>
      <c r="D42" s="139">
        <v>0</v>
      </c>
      <c r="E42" s="139">
        <v>0</v>
      </c>
      <c r="F42" s="139">
        <v>100</v>
      </c>
      <c r="G42" s="137">
        <v>1000</v>
      </c>
    </row>
    <row r="43" spans="1:7">
      <c r="A43" s="188" t="s">
        <v>969</v>
      </c>
      <c r="B43" s="139">
        <v>800</v>
      </c>
      <c r="C43" s="139">
        <v>6900</v>
      </c>
      <c r="D43" s="139">
        <v>44800</v>
      </c>
      <c r="E43" s="139">
        <v>0</v>
      </c>
      <c r="F43" s="171">
        <v>100</v>
      </c>
      <c r="G43" s="137">
        <v>1000</v>
      </c>
    </row>
    <row r="44" spans="1:7">
      <c r="A44" s="188" t="s">
        <v>970</v>
      </c>
      <c r="B44" s="139">
        <v>0</v>
      </c>
      <c r="C44" s="139">
        <v>0</v>
      </c>
      <c r="D44" s="139">
        <v>0</v>
      </c>
      <c r="E44" s="139">
        <v>0</v>
      </c>
      <c r="F44" s="171">
        <v>100</v>
      </c>
      <c r="G44" s="137">
        <v>1000</v>
      </c>
    </row>
    <row r="45" spans="1:7">
      <c r="A45" s="188" t="s">
        <v>971</v>
      </c>
      <c r="B45" s="139">
        <v>0</v>
      </c>
      <c r="C45" s="139">
        <v>0</v>
      </c>
      <c r="D45" s="139">
        <v>782</v>
      </c>
      <c r="E45" s="139">
        <v>513</v>
      </c>
      <c r="F45" s="139">
        <f>(G45-E45)/E45*100</f>
        <v>289.8635477582846</v>
      </c>
      <c r="G45" s="137">
        <v>2000</v>
      </c>
    </row>
    <row r="46" spans="1:7">
      <c r="A46" s="188" t="s">
        <v>972</v>
      </c>
      <c r="B46" s="139">
        <v>400</v>
      </c>
      <c r="C46" s="139">
        <v>900</v>
      </c>
      <c r="D46" s="139">
        <v>1800</v>
      </c>
      <c r="E46" s="139">
        <v>39300</v>
      </c>
      <c r="F46" s="139">
        <f>(G46-E46)/E46*100</f>
        <v>-94.910941475826974</v>
      </c>
      <c r="G46" s="137">
        <v>2000</v>
      </c>
    </row>
    <row r="47" spans="1:7">
      <c r="A47" s="215" t="s">
        <v>965</v>
      </c>
      <c r="B47" s="223">
        <f>SUM(B42:B46)</f>
        <v>1200</v>
      </c>
      <c r="C47" s="223">
        <f>SUM(C42:C46)</f>
        <v>7800</v>
      </c>
      <c r="D47" s="223">
        <f>SUM(D42:D46)</f>
        <v>47382</v>
      </c>
      <c r="E47" s="223">
        <f>SUM(E42:E46)</f>
        <v>39813</v>
      </c>
      <c r="F47" s="139">
        <f>(G47-E47)/E47*100</f>
        <v>-82.417803230100716</v>
      </c>
      <c r="G47" s="223">
        <f>SUM(G42:G46)</f>
        <v>7000</v>
      </c>
    </row>
    <row r="48" spans="1:7">
      <c r="A48" s="221" t="s">
        <v>1212</v>
      </c>
      <c r="B48" s="183"/>
      <c r="C48" s="183"/>
      <c r="D48" s="183"/>
      <c r="E48" s="223"/>
      <c r="F48" s="183"/>
      <c r="G48" s="183"/>
    </row>
    <row r="49" spans="1:7">
      <c r="A49" s="103" t="s">
        <v>967</v>
      </c>
      <c r="B49" s="183">
        <v>0</v>
      </c>
      <c r="C49" s="183">
        <v>0</v>
      </c>
      <c r="D49" s="183"/>
      <c r="E49" s="368">
        <v>0</v>
      </c>
      <c r="F49" s="171">
        <v>100</v>
      </c>
      <c r="G49" s="137">
        <v>2000</v>
      </c>
    </row>
    <row r="50" spans="1:7">
      <c r="A50" s="215" t="s">
        <v>966</v>
      </c>
      <c r="B50" s="223">
        <f>SUM(B49)</f>
        <v>0</v>
      </c>
      <c r="C50" s="223">
        <f>SUM(C49)</f>
        <v>0</v>
      </c>
      <c r="D50" s="223">
        <f>SUM(D49)</f>
        <v>0</v>
      </c>
      <c r="E50" s="223">
        <f>SUM(E49)</f>
        <v>0</v>
      </c>
      <c r="F50" s="139">
        <v>100</v>
      </c>
      <c r="G50" s="223">
        <f>SUM(G49)</f>
        <v>2000</v>
      </c>
    </row>
    <row r="51" spans="1:7">
      <c r="A51" s="221" t="s">
        <v>63</v>
      </c>
      <c r="B51" s="313"/>
      <c r="C51" s="313"/>
      <c r="D51" s="183"/>
      <c r="E51" s="223"/>
      <c r="F51" s="183"/>
      <c r="G51" s="183"/>
    </row>
    <row r="52" spans="1:7">
      <c r="A52" s="135" t="s">
        <v>1251</v>
      </c>
      <c r="B52" s="313">
        <v>3942177.77</v>
      </c>
      <c r="C52" s="313">
        <v>5277857.05</v>
      </c>
      <c r="D52" s="139">
        <v>4818569.5599999996</v>
      </c>
      <c r="E52" s="139">
        <v>5345235.71</v>
      </c>
      <c r="F52" s="139">
        <f t="shared" ref="F52:F66" si="1">(G52-E52)/E52*100</f>
        <v>49.665991062534452</v>
      </c>
      <c r="G52" s="183">
        <v>8000000</v>
      </c>
    </row>
    <row r="53" spans="1:7">
      <c r="A53" s="103" t="s">
        <v>1252</v>
      </c>
      <c r="B53" s="313">
        <v>789798.13</v>
      </c>
      <c r="C53" s="321">
        <v>963003.26</v>
      </c>
      <c r="D53" s="139">
        <v>1002741.45</v>
      </c>
      <c r="E53" s="139">
        <v>1191584.98</v>
      </c>
      <c r="F53" s="139">
        <f t="shared" si="1"/>
        <v>1.5454222996332179</v>
      </c>
      <c r="G53" s="183">
        <v>1210000</v>
      </c>
    </row>
    <row r="54" spans="1:7">
      <c r="A54" s="103" t="s">
        <v>1253</v>
      </c>
      <c r="B54" s="313">
        <v>0</v>
      </c>
      <c r="C54" s="321">
        <v>0</v>
      </c>
      <c r="D54" s="139">
        <v>0</v>
      </c>
      <c r="E54" s="139">
        <v>0</v>
      </c>
      <c r="F54" s="183">
        <v>0</v>
      </c>
      <c r="G54" s="183">
        <v>0</v>
      </c>
    </row>
    <row r="55" spans="1:7">
      <c r="A55" s="103" t="s">
        <v>1254</v>
      </c>
      <c r="B55" s="313">
        <v>464289.82</v>
      </c>
      <c r="C55" s="321">
        <v>512666.25</v>
      </c>
      <c r="D55" s="139">
        <v>552095.39</v>
      </c>
      <c r="E55" s="139">
        <v>603165.72</v>
      </c>
      <c r="F55" s="139">
        <f t="shared" si="1"/>
        <v>16.054340753980519</v>
      </c>
      <c r="G55" s="183">
        <v>700000</v>
      </c>
    </row>
    <row r="56" spans="1:7">
      <c r="A56" s="103" t="s">
        <v>1255</v>
      </c>
      <c r="B56" s="313">
        <v>910520.8</v>
      </c>
      <c r="C56" s="321">
        <v>1388592.85</v>
      </c>
      <c r="D56" s="139">
        <v>1330572.6200000001</v>
      </c>
      <c r="E56" s="139">
        <v>1083925.99</v>
      </c>
      <c r="F56" s="139">
        <f t="shared" si="1"/>
        <v>19.934387771253643</v>
      </c>
      <c r="G56" s="183">
        <v>1300000</v>
      </c>
    </row>
    <row r="57" spans="1:7">
      <c r="A57" s="103" t="s">
        <v>1256</v>
      </c>
      <c r="B57" s="313">
        <v>9599.6</v>
      </c>
      <c r="C57" s="321">
        <v>19103.669999999998</v>
      </c>
      <c r="D57" s="139">
        <v>60262.74</v>
      </c>
      <c r="E57" s="139">
        <v>12297.03</v>
      </c>
      <c r="F57" s="139">
        <f t="shared" si="1"/>
        <v>62.640897842812436</v>
      </c>
      <c r="G57" s="183">
        <v>20000</v>
      </c>
    </row>
    <row r="58" spans="1:7">
      <c r="A58" s="135" t="s">
        <v>1257</v>
      </c>
      <c r="B58" s="313">
        <v>31000.84</v>
      </c>
      <c r="C58" s="313">
        <v>25866.57</v>
      </c>
      <c r="D58" s="139">
        <v>14380.15</v>
      </c>
      <c r="E58" s="139">
        <v>47252.7</v>
      </c>
      <c r="F58" s="139">
        <f t="shared" si="1"/>
        <v>-0.53478425571448218</v>
      </c>
      <c r="G58" s="183">
        <v>47000</v>
      </c>
    </row>
    <row r="59" spans="1:7">
      <c r="A59" s="135" t="s">
        <v>1258</v>
      </c>
      <c r="B59" s="313">
        <v>491</v>
      </c>
      <c r="C59" s="313">
        <v>1079</v>
      </c>
      <c r="D59" s="139">
        <v>8810.4599999999991</v>
      </c>
      <c r="E59" s="139">
        <v>588</v>
      </c>
      <c r="F59" s="139">
        <f t="shared" si="1"/>
        <v>1090.4761904761906</v>
      </c>
      <c r="G59" s="183">
        <v>7000</v>
      </c>
    </row>
    <row r="60" spans="1:7">
      <c r="A60" s="135" t="s">
        <v>1259</v>
      </c>
      <c r="B60" s="313">
        <v>0</v>
      </c>
      <c r="C60" s="313"/>
      <c r="D60" s="139">
        <v>0</v>
      </c>
      <c r="E60" s="139">
        <v>0</v>
      </c>
      <c r="F60" s="139">
        <v>0</v>
      </c>
      <c r="G60" s="183">
        <v>0</v>
      </c>
    </row>
    <row r="61" spans="1:7">
      <c r="A61" s="320" t="s">
        <v>712</v>
      </c>
      <c r="B61" s="193">
        <f>SUM(B52:B60)</f>
        <v>6147877.96</v>
      </c>
      <c r="C61" s="193">
        <f>SUM(C52:C60)</f>
        <v>8188168.6500000004</v>
      </c>
      <c r="D61" s="223">
        <f>SUM(D52:D60)</f>
        <v>7787432.3700000001</v>
      </c>
      <c r="E61" s="223">
        <f>SUM(E52:E60)</f>
        <v>8284050.1299999999</v>
      </c>
      <c r="F61" s="322">
        <f t="shared" si="1"/>
        <v>36.21356489787442</v>
      </c>
      <c r="G61" s="193">
        <f>SUM(G52:G60)</f>
        <v>11284000</v>
      </c>
    </row>
    <row r="62" spans="1:7">
      <c r="A62" s="154" t="s">
        <v>65</v>
      </c>
      <c r="B62" s="183"/>
      <c r="C62" s="183"/>
      <c r="D62" s="183"/>
      <c r="E62" s="183"/>
      <c r="F62" s="183"/>
      <c r="G62" s="183"/>
    </row>
    <row r="63" spans="1:7">
      <c r="A63" s="143" t="s">
        <v>1260</v>
      </c>
      <c r="B63" s="226">
        <f>8549999+2251507.7</f>
        <v>10801506.699999999</v>
      </c>
      <c r="C63" s="226">
        <f>7397081+5414380</f>
        <v>12811461</v>
      </c>
      <c r="D63" s="316">
        <v>9762897</v>
      </c>
      <c r="E63" s="226">
        <v>7054495</v>
      </c>
      <c r="F63" s="171">
        <f t="shared" si="1"/>
        <v>21.199320433284026</v>
      </c>
      <c r="G63" s="226">
        <v>8550000</v>
      </c>
    </row>
    <row r="64" spans="1:7">
      <c r="A64" s="98" t="s">
        <v>1261</v>
      </c>
      <c r="B64" s="256"/>
      <c r="C64" s="256"/>
      <c r="D64" s="256"/>
      <c r="E64" s="256"/>
      <c r="F64" s="256"/>
      <c r="G64" s="256"/>
    </row>
    <row r="65" spans="1:7">
      <c r="A65" s="320" t="s">
        <v>1262</v>
      </c>
      <c r="B65" s="193">
        <f>SUM(B63)</f>
        <v>10801506.699999999</v>
      </c>
      <c r="C65" s="223">
        <f>SUM(C63)</f>
        <v>12811461</v>
      </c>
      <c r="D65" s="223">
        <f>SUM(D63)</f>
        <v>9762897</v>
      </c>
      <c r="E65" s="193">
        <f>SUM(E63)</f>
        <v>7054495</v>
      </c>
      <c r="F65" s="139">
        <f t="shared" si="1"/>
        <v>21.199320433284026</v>
      </c>
      <c r="G65" s="193">
        <f>SUM(G63)</f>
        <v>8550000</v>
      </c>
    </row>
    <row r="66" spans="1:7">
      <c r="A66" s="320" t="s">
        <v>1263</v>
      </c>
      <c r="B66" s="223">
        <f>SUM(B13,B32,B36,B40,B47,B50,B61,B65)</f>
        <v>17047357.369999997</v>
      </c>
      <c r="C66" s="223">
        <f>SUM(C13,C32,C36,C40,C47,C50,C61,C65)</f>
        <v>21153979.07</v>
      </c>
      <c r="D66" s="223">
        <f>SUM(D13,D32,D36,D40,D47,D50,D61,D65)</f>
        <v>17885275.350000001</v>
      </c>
      <c r="E66" s="223">
        <f>SUM(E13,E32,E36,E40,E47,E50,E61,E65)</f>
        <v>16165106.060000001</v>
      </c>
      <c r="F66" s="322">
        <f t="shared" si="1"/>
        <v>27.125673804580032</v>
      </c>
      <c r="G66" s="223">
        <f>SUM(G13,G32,G36,G40,G47,G50,G61,G65)</f>
        <v>20550000</v>
      </c>
    </row>
    <row r="67" spans="1:7">
      <c r="A67" s="65"/>
      <c r="B67" s="68"/>
      <c r="C67" s="68"/>
      <c r="D67" s="68"/>
      <c r="E67" s="68"/>
      <c r="F67" s="68"/>
      <c r="G67" s="68"/>
    </row>
    <row r="68" spans="1:7">
      <c r="A68" s="65"/>
      <c r="B68" s="68"/>
      <c r="C68" s="68"/>
      <c r="D68" s="68"/>
      <c r="E68" s="68"/>
      <c r="F68" s="68"/>
      <c r="G68" s="68"/>
    </row>
    <row r="69" spans="1:7">
      <c r="A69" s="65"/>
      <c r="B69" s="68"/>
      <c r="C69" s="68"/>
      <c r="D69" s="68"/>
      <c r="E69" s="68"/>
      <c r="F69" s="68"/>
      <c r="G69" s="68"/>
    </row>
    <row r="70" spans="1:7">
      <c r="A70" s="65"/>
      <c r="B70" s="68"/>
      <c r="C70" s="68"/>
      <c r="D70" s="68"/>
      <c r="E70" s="68"/>
      <c r="F70" s="68"/>
      <c r="G70" s="68"/>
    </row>
    <row r="71" spans="1:7">
      <c r="A71" s="65"/>
      <c r="B71" s="68"/>
      <c r="C71" s="68"/>
      <c r="D71" s="68"/>
      <c r="E71" s="68"/>
      <c r="F71" s="68"/>
      <c r="G71" s="68"/>
    </row>
    <row r="72" spans="1:7">
      <c r="A72" s="65"/>
      <c r="B72" s="68"/>
      <c r="C72" s="68"/>
      <c r="D72" s="68"/>
      <c r="E72" s="68"/>
      <c r="F72" s="68"/>
      <c r="G72" s="68"/>
    </row>
  </sheetData>
  <mergeCells count="6">
    <mergeCell ref="F6:G6"/>
    <mergeCell ref="B6:E6"/>
    <mergeCell ref="A1:G1"/>
    <mergeCell ref="A2:G2"/>
    <mergeCell ref="A3:G3"/>
    <mergeCell ref="A4:G4"/>
  </mergeCells>
  <phoneticPr fontId="3" type="noConversion"/>
  <pageMargins left="0.33" right="0.15748031496062992" top="0.73" bottom="0.44" header="0.36" footer="0.33"/>
  <pageSetup paperSize="9" firstPageNumber="23" orientation="landscape" useFirstPageNumber="1" r:id="rId1"/>
  <headerFooter alignWithMargins="0">
    <oddHeader>&amp;R&amp;P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0"/>
  <sheetViews>
    <sheetView view="pageBreakPreview" zoomScaleNormal="100" workbookViewId="0">
      <selection activeCell="A8" sqref="A8"/>
    </sheetView>
  </sheetViews>
  <sheetFormatPr defaultRowHeight="23.25"/>
  <cols>
    <col min="1" max="1" width="61.42578125" style="1" customWidth="1"/>
    <col min="2" max="2" width="7.140625" style="1" customWidth="1"/>
    <col min="3" max="3" width="16.140625" style="1" customWidth="1"/>
    <col min="4" max="4" width="5.5703125" style="4" customWidth="1"/>
    <col min="5" max="16384" width="9.140625" style="1"/>
  </cols>
  <sheetData>
    <row r="1" spans="1:4" ht="26.25" customHeight="1">
      <c r="A1" s="391" t="s">
        <v>454</v>
      </c>
      <c r="B1" s="392"/>
      <c r="C1" s="392"/>
      <c r="D1" s="392"/>
    </row>
    <row r="2" spans="1:4" ht="29.25" customHeight="1">
      <c r="A2" s="383" t="s">
        <v>973</v>
      </c>
      <c r="B2" s="383"/>
      <c r="C2" s="383"/>
      <c r="D2" s="383"/>
    </row>
    <row r="3" spans="1:4" ht="24.75">
      <c r="A3" s="383" t="s">
        <v>1284</v>
      </c>
      <c r="B3" s="383"/>
      <c r="C3" s="383"/>
      <c r="D3" s="383"/>
    </row>
    <row r="4" spans="1:4" ht="24.75">
      <c r="A4" s="383" t="s">
        <v>1213</v>
      </c>
      <c r="B4" s="383"/>
      <c r="C4" s="383"/>
      <c r="D4" s="383"/>
    </row>
    <row r="5" spans="1:4" ht="24.75">
      <c r="A5" s="383" t="s">
        <v>974</v>
      </c>
      <c r="B5" s="383"/>
      <c r="C5" s="383"/>
      <c r="D5" s="383"/>
    </row>
    <row r="6" spans="1:4" ht="14.25" customHeight="1">
      <c r="A6" s="129"/>
      <c r="B6" s="56"/>
      <c r="C6" s="56"/>
      <c r="D6" s="56"/>
    </row>
    <row r="7" spans="1:4" ht="33" customHeight="1">
      <c r="A7" s="45" t="s">
        <v>239</v>
      </c>
      <c r="B7" s="40"/>
      <c r="C7" s="115"/>
      <c r="D7" s="40"/>
    </row>
    <row r="8" spans="1:4" ht="15.75" customHeight="1">
      <c r="A8" s="69"/>
      <c r="B8" s="69"/>
      <c r="C8" s="37"/>
      <c r="D8" s="38"/>
    </row>
    <row r="9" spans="1:4">
      <c r="A9" s="385" t="s">
        <v>1287</v>
      </c>
      <c r="B9" s="385"/>
      <c r="C9" s="385"/>
      <c r="D9" s="38"/>
    </row>
    <row r="10" spans="1:4" ht="9.75" customHeight="1">
      <c r="A10" s="181"/>
      <c r="B10" s="65"/>
      <c r="C10" s="37"/>
      <c r="D10" s="231"/>
    </row>
    <row r="11" spans="1:4" ht="24.95" customHeight="1">
      <c r="A11" s="179" t="s">
        <v>1209</v>
      </c>
      <c r="B11" s="215" t="s">
        <v>470</v>
      </c>
      <c r="C11" s="292">
        <f>SUM(C12,C15,C17,C19)</f>
        <v>82000</v>
      </c>
      <c r="D11" s="179" t="s">
        <v>469</v>
      </c>
    </row>
    <row r="12" spans="1:4">
      <c r="A12" s="240" t="s">
        <v>964</v>
      </c>
      <c r="B12" s="239" t="s">
        <v>754</v>
      </c>
      <c r="C12" s="293">
        <v>50000</v>
      </c>
      <c r="D12" s="232" t="s">
        <v>469</v>
      </c>
    </row>
    <row r="13" spans="1:4">
      <c r="A13" s="241" t="s">
        <v>975</v>
      </c>
      <c r="B13" s="242"/>
      <c r="C13" s="294"/>
      <c r="D13" s="234"/>
    </row>
    <row r="14" spans="1:4">
      <c r="A14" s="233" t="s">
        <v>976</v>
      </c>
      <c r="B14" s="243"/>
      <c r="C14" s="295"/>
      <c r="D14" s="233"/>
    </row>
    <row r="15" spans="1:4">
      <c r="A15" s="238" t="s">
        <v>979</v>
      </c>
      <c r="B15" s="239" t="s">
        <v>754</v>
      </c>
      <c r="C15" s="293">
        <v>30000</v>
      </c>
      <c r="D15" s="232" t="s">
        <v>469</v>
      </c>
    </row>
    <row r="16" spans="1:4">
      <c r="A16" s="244" t="s">
        <v>977</v>
      </c>
      <c r="B16" s="243"/>
      <c r="C16" s="296"/>
      <c r="D16" s="233"/>
    </row>
    <row r="17" spans="1:4">
      <c r="A17" s="238" t="s">
        <v>978</v>
      </c>
      <c r="B17" s="239" t="s">
        <v>754</v>
      </c>
      <c r="C17" s="293">
        <v>1000</v>
      </c>
      <c r="D17" s="232" t="s">
        <v>469</v>
      </c>
    </row>
    <row r="18" spans="1:4">
      <c r="A18" s="244" t="s">
        <v>980</v>
      </c>
      <c r="B18" s="243"/>
      <c r="C18" s="296"/>
      <c r="D18" s="233"/>
    </row>
    <row r="19" spans="1:4">
      <c r="A19" s="238" t="s">
        <v>981</v>
      </c>
      <c r="B19" s="239" t="s">
        <v>754</v>
      </c>
      <c r="C19" s="293">
        <v>1000</v>
      </c>
      <c r="D19" s="232" t="s">
        <v>469</v>
      </c>
    </row>
    <row r="20" spans="1:4">
      <c r="A20" s="244" t="s">
        <v>982</v>
      </c>
      <c r="B20" s="243"/>
      <c r="C20" s="296"/>
      <c r="D20" s="233"/>
    </row>
    <row r="21" spans="1:4" ht="24.95" customHeight="1">
      <c r="A21" s="179" t="s">
        <v>1705</v>
      </c>
      <c r="B21" s="215" t="s">
        <v>470</v>
      </c>
      <c r="C21" s="292">
        <f>SUM(C22:C54)</f>
        <v>165000</v>
      </c>
      <c r="D21" s="179" t="s">
        <v>469</v>
      </c>
    </row>
    <row r="22" spans="1:4" ht="24.95" customHeight="1">
      <c r="A22" s="238" t="s">
        <v>983</v>
      </c>
      <c r="B22" s="239" t="s">
        <v>754</v>
      </c>
      <c r="C22" s="293">
        <v>3000</v>
      </c>
      <c r="D22" s="232" t="s">
        <v>469</v>
      </c>
    </row>
    <row r="23" spans="1:4" ht="24.95" customHeight="1">
      <c r="A23" s="244" t="s">
        <v>982</v>
      </c>
      <c r="B23" s="224"/>
      <c r="C23" s="297"/>
      <c r="D23" s="235"/>
    </row>
    <row r="24" spans="1:4" ht="24.95" customHeight="1">
      <c r="A24" s="238" t="s">
        <v>984</v>
      </c>
      <c r="B24" s="239" t="s">
        <v>754</v>
      </c>
      <c r="C24" s="293">
        <v>1000</v>
      </c>
      <c r="D24" s="232" t="s">
        <v>469</v>
      </c>
    </row>
    <row r="25" spans="1:4" ht="24.95" customHeight="1">
      <c r="A25" s="244" t="s">
        <v>51</v>
      </c>
      <c r="B25" s="224"/>
      <c r="C25" s="297"/>
      <c r="D25" s="235"/>
    </row>
    <row r="26" spans="1:4" ht="24.95" customHeight="1">
      <c r="A26" s="238" t="s">
        <v>985</v>
      </c>
      <c r="B26" s="239" t="s">
        <v>754</v>
      </c>
      <c r="C26" s="293">
        <v>1000</v>
      </c>
      <c r="D26" s="232" t="s">
        <v>469</v>
      </c>
    </row>
    <row r="27" spans="1:4" ht="24.95" customHeight="1">
      <c r="A27" s="244" t="s">
        <v>986</v>
      </c>
      <c r="B27" s="224"/>
      <c r="C27" s="297"/>
      <c r="D27" s="235"/>
    </row>
    <row r="28" spans="1:4" ht="24.95" customHeight="1">
      <c r="A28" s="238" t="s">
        <v>987</v>
      </c>
      <c r="B28" s="239" t="s">
        <v>754</v>
      </c>
      <c r="C28" s="293">
        <v>0</v>
      </c>
      <c r="D28" s="232" t="s">
        <v>469</v>
      </c>
    </row>
    <row r="29" spans="1:4" ht="24.95" customHeight="1">
      <c r="A29" s="244" t="s">
        <v>988</v>
      </c>
      <c r="B29" s="224"/>
      <c r="C29" s="297"/>
      <c r="D29" s="235"/>
    </row>
    <row r="30" spans="1:4" ht="24.95" customHeight="1">
      <c r="A30" s="238" t="s">
        <v>989</v>
      </c>
      <c r="B30" s="239" t="s">
        <v>754</v>
      </c>
      <c r="C30" s="293">
        <v>1000</v>
      </c>
      <c r="D30" s="232" t="s">
        <v>469</v>
      </c>
    </row>
    <row r="31" spans="1:4" ht="24.95" customHeight="1">
      <c r="A31" s="188" t="s">
        <v>982</v>
      </c>
      <c r="B31" s="239"/>
      <c r="C31" s="293"/>
      <c r="D31" s="232"/>
    </row>
    <row r="32" spans="1:4" ht="24.95" customHeight="1">
      <c r="A32" s="238" t="s">
        <v>1000</v>
      </c>
      <c r="B32" s="225"/>
      <c r="C32" s="293">
        <v>1000</v>
      </c>
      <c r="D32" s="232" t="s">
        <v>469</v>
      </c>
    </row>
    <row r="33" spans="1:4" ht="24.95" customHeight="1">
      <c r="A33" s="244" t="s">
        <v>982</v>
      </c>
      <c r="B33" s="224"/>
      <c r="C33" s="297"/>
      <c r="D33" s="235"/>
    </row>
    <row r="34" spans="1:4" ht="34.5" customHeight="1">
      <c r="A34" s="391" t="s">
        <v>455</v>
      </c>
      <c r="B34" s="392"/>
      <c r="C34" s="392"/>
      <c r="D34" s="392"/>
    </row>
    <row r="35" spans="1:4" ht="24.95" customHeight="1">
      <c r="A35" s="238" t="s">
        <v>1001</v>
      </c>
      <c r="B35" s="239" t="s">
        <v>754</v>
      </c>
      <c r="C35" s="293">
        <v>2000</v>
      </c>
      <c r="D35" s="232" t="s">
        <v>469</v>
      </c>
    </row>
    <row r="36" spans="1:4" ht="24.95" customHeight="1">
      <c r="A36" s="247" t="s">
        <v>1002</v>
      </c>
      <c r="B36" s="245"/>
      <c r="C36" s="299"/>
      <c r="D36" s="246"/>
    </row>
    <row r="37" spans="1:4" ht="24.95" customHeight="1">
      <c r="A37" s="244" t="s">
        <v>982</v>
      </c>
      <c r="B37" s="224"/>
      <c r="C37" s="297"/>
      <c r="D37" s="235"/>
    </row>
    <row r="38" spans="1:4" ht="24.95" customHeight="1">
      <c r="A38" s="238" t="s">
        <v>49</v>
      </c>
      <c r="B38" s="239" t="s">
        <v>754</v>
      </c>
      <c r="C38" s="293">
        <v>50000</v>
      </c>
      <c r="D38" s="232" t="s">
        <v>469</v>
      </c>
    </row>
    <row r="39" spans="1:4" ht="24.95" customHeight="1">
      <c r="A39" s="244" t="s">
        <v>50</v>
      </c>
      <c r="B39" s="224"/>
      <c r="C39" s="297"/>
      <c r="D39" s="235"/>
    </row>
    <row r="40" spans="1:4" ht="24.95" customHeight="1">
      <c r="A40" s="238" t="s">
        <v>990</v>
      </c>
      <c r="B40" s="239" t="s">
        <v>754</v>
      </c>
      <c r="C40" s="293">
        <v>1000</v>
      </c>
      <c r="D40" s="232" t="s">
        <v>469</v>
      </c>
    </row>
    <row r="41" spans="1:4" ht="24.95" customHeight="1">
      <c r="A41" s="244" t="s">
        <v>991</v>
      </c>
      <c r="B41" s="224"/>
      <c r="C41" s="297"/>
      <c r="D41" s="235"/>
    </row>
    <row r="42" spans="1:4" ht="24.95" customHeight="1">
      <c r="A42" s="238" t="s">
        <v>992</v>
      </c>
      <c r="B42" s="239" t="s">
        <v>754</v>
      </c>
      <c r="C42" s="293">
        <v>0</v>
      </c>
      <c r="D42" s="232" t="s">
        <v>469</v>
      </c>
    </row>
    <row r="43" spans="1:4" ht="24.95" customHeight="1">
      <c r="A43" s="244" t="s">
        <v>993</v>
      </c>
      <c r="B43" s="224"/>
      <c r="C43" s="297"/>
      <c r="D43" s="235"/>
    </row>
    <row r="44" spans="1:4" ht="24.95" customHeight="1">
      <c r="A44" s="238" t="s">
        <v>994</v>
      </c>
      <c r="B44" s="239" t="s">
        <v>754</v>
      </c>
      <c r="C44" s="293">
        <v>100000</v>
      </c>
      <c r="D44" s="232" t="s">
        <v>469</v>
      </c>
    </row>
    <row r="45" spans="1:4" ht="24.95" customHeight="1">
      <c r="A45" s="244" t="s">
        <v>995</v>
      </c>
      <c r="B45" s="224"/>
      <c r="C45" s="297"/>
      <c r="D45" s="235"/>
    </row>
    <row r="46" spans="1:4" ht="24.95" customHeight="1">
      <c r="A46" s="238" t="s">
        <v>996</v>
      </c>
      <c r="B46" s="239" t="s">
        <v>754</v>
      </c>
      <c r="C46" s="293">
        <v>0</v>
      </c>
      <c r="D46" s="232" t="s">
        <v>469</v>
      </c>
    </row>
    <row r="47" spans="1:4" ht="24.95" customHeight="1">
      <c r="A47" s="244" t="s">
        <v>988</v>
      </c>
      <c r="B47" s="224"/>
      <c r="C47" s="297"/>
      <c r="D47" s="235"/>
    </row>
    <row r="48" spans="1:4" ht="24.95" customHeight="1">
      <c r="A48" s="238" t="s">
        <v>997</v>
      </c>
      <c r="B48" s="239" t="s">
        <v>754</v>
      </c>
      <c r="C48" s="293">
        <v>1000</v>
      </c>
      <c r="D48" s="232" t="s">
        <v>469</v>
      </c>
    </row>
    <row r="49" spans="1:4" ht="24.95" customHeight="1">
      <c r="A49" s="244" t="s">
        <v>998</v>
      </c>
      <c r="B49" s="224"/>
      <c r="C49" s="297"/>
      <c r="D49" s="235"/>
    </row>
    <row r="50" spans="1:4" ht="24.95" customHeight="1">
      <c r="A50" s="238" t="s">
        <v>1003</v>
      </c>
      <c r="B50" s="239" t="s">
        <v>754</v>
      </c>
      <c r="C50" s="293">
        <v>1000</v>
      </c>
      <c r="D50" s="232" t="s">
        <v>469</v>
      </c>
    </row>
    <row r="51" spans="1:4" ht="24.95" customHeight="1">
      <c r="A51" s="247" t="s">
        <v>1004</v>
      </c>
      <c r="B51" s="245"/>
      <c r="C51" s="299"/>
      <c r="D51" s="246"/>
    </row>
    <row r="52" spans="1:4" ht="24.95" customHeight="1">
      <c r="A52" s="244" t="s">
        <v>995</v>
      </c>
      <c r="B52" s="224"/>
      <c r="C52" s="297"/>
      <c r="D52" s="235"/>
    </row>
    <row r="53" spans="1:4" ht="24.95" customHeight="1">
      <c r="A53" s="238" t="s">
        <v>999</v>
      </c>
      <c r="B53" s="239" t="s">
        <v>754</v>
      </c>
      <c r="C53" s="293">
        <v>3000</v>
      </c>
      <c r="D53" s="232" t="s">
        <v>469</v>
      </c>
    </row>
    <row r="54" spans="1:4" ht="24.95" customHeight="1">
      <c r="A54" s="244" t="s">
        <v>995</v>
      </c>
      <c r="B54" s="224"/>
      <c r="C54" s="297"/>
      <c r="D54" s="235"/>
    </row>
    <row r="55" spans="1:4" ht="24.95" customHeight="1">
      <c r="A55" s="246" t="s">
        <v>1210</v>
      </c>
      <c r="B55" s="245" t="s">
        <v>470</v>
      </c>
      <c r="C55" s="299">
        <f>SUM(C56:C58)</f>
        <v>60000</v>
      </c>
      <c r="D55" s="246" t="s">
        <v>469</v>
      </c>
    </row>
    <row r="56" spans="1:4" ht="24.95" customHeight="1">
      <c r="A56" s="238" t="s">
        <v>1005</v>
      </c>
      <c r="B56" s="239" t="s">
        <v>754</v>
      </c>
      <c r="C56" s="293">
        <v>60000</v>
      </c>
      <c r="D56" s="232" t="s">
        <v>469</v>
      </c>
    </row>
    <row r="57" spans="1:4" ht="24.95" customHeight="1">
      <c r="A57" s="244" t="s">
        <v>991</v>
      </c>
      <c r="B57" s="224"/>
      <c r="C57" s="297"/>
      <c r="D57" s="235"/>
    </row>
    <row r="58" spans="1:4" ht="24.95" customHeight="1">
      <c r="A58" s="238" t="s">
        <v>1006</v>
      </c>
      <c r="B58" s="239" t="s">
        <v>754</v>
      </c>
      <c r="C58" s="293">
        <v>0</v>
      </c>
      <c r="D58" s="232" t="s">
        <v>469</v>
      </c>
    </row>
    <row r="59" spans="1:4" ht="24.95" customHeight="1">
      <c r="A59" s="244" t="s">
        <v>988</v>
      </c>
      <c r="B59" s="224"/>
      <c r="C59" s="297"/>
      <c r="D59" s="235"/>
    </row>
    <row r="60" spans="1:4" ht="24.95" customHeight="1">
      <c r="A60" s="246" t="s">
        <v>24</v>
      </c>
      <c r="B60" s="245" t="s">
        <v>470</v>
      </c>
      <c r="C60" s="299">
        <f>SUM(C61:C63)</f>
        <v>400000</v>
      </c>
      <c r="D60" s="246" t="s">
        <v>469</v>
      </c>
    </row>
    <row r="61" spans="1:4">
      <c r="A61" s="91" t="s">
        <v>1008</v>
      </c>
      <c r="B61" s="239" t="s">
        <v>754</v>
      </c>
      <c r="C61" s="293">
        <v>400000</v>
      </c>
      <c r="D61" s="232" t="s">
        <v>469</v>
      </c>
    </row>
    <row r="62" spans="1:4">
      <c r="A62" s="244" t="s">
        <v>51</v>
      </c>
      <c r="B62" s="233"/>
      <c r="C62" s="296"/>
      <c r="D62" s="233"/>
    </row>
    <row r="63" spans="1:4">
      <c r="A63" s="91" t="s">
        <v>1007</v>
      </c>
      <c r="B63" s="239" t="s">
        <v>754</v>
      </c>
      <c r="C63" s="293">
        <v>0</v>
      </c>
      <c r="D63" s="232" t="s">
        <v>469</v>
      </c>
    </row>
    <row r="64" spans="1:4">
      <c r="A64" s="244" t="s">
        <v>988</v>
      </c>
      <c r="B64" s="233"/>
      <c r="C64" s="233"/>
      <c r="D64" s="233"/>
    </row>
    <row r="65" spans="1:4" ht="33" customHeight="1">
      <c r="A65" s="391" t="s">
        <v>456</v>
      </c>
      <c r="B65" s="392"/>
      <c r="C65" s="392"/>
      <c r="D65" s="392"/>
    </row>
    <row r="66" spans="1:4" ht="24.95" customHeight="1">
      <c r="A66" s="248" t="s">
        <v>1211</v>
      </c>
      <c r="B66" s="225" t="s">
        <v>470</v>
      </c>
      <c r="C66" s="300">
        <f>SUM(C67:C75)</f>
        <v>7000</v>
      </c>
      <c r="D66" s="248" t="s">
        <v>469</v>
      </c>
    </row>
    <row r="67" spans="1:4" ht="24.95" customHeight="1">
      <c r="A67" s="91" t="s">
        <v>1009</v>
      </c>
      <c r="B67" s="239" t="s">
        <v>754</v>
      </c>
      <c r="C67" s="293">
        <v>1000</v>
      </c>
      <c r="D67" s="232" t="s">
        <v>469</v>
      </c>
    </row>
    <row r="68" spans="1:4" ht="24.95" customHeight="1">
      <c r="A68" s="244" t="s">
        <v>1333</v>
      </c>
      <c r="B68" s="224"/>
      <c r="C68" s="297"/>
      <c r="D68" s="235"/>
    </row>
    <row r="69" spans="1:4" ht="24.95" customHeight="1">
      <c r="A69" s="91" t="s">
        <v>177</v>
      </c>
      <c r="B69" s="239" t="s">
        <v>754</v>
      </c>
      <c r="C69" s="293">
        <v>1000</v>
      </c>
      <c r="D69" s="232" t="s">
        <v>469</v>
      </c>
    </row>
    <row r="70" spans="1:4" ht="24.95" customHeight="1">
      <c r="A70" s="244" t="s">
        <v>1333</v>
      </c>
      <c r="B70" s="224"/>
      <c r="C70" s="297"/>
      <c r="D70" s="235"/>
    </row>
    <row r="71" spans="1:4" ht="24.95" customHeight="1">
      <c r="A71" s="238" t="s">
        <v>1334</v>
      </c>
      <c r="B71" s="239" t="s">
        <v>754</v>
      </c>
      <c r="C71" s="293">
        <v>1000</v>
      </c>
      <c r="D71" s="232" t="s">
        <v>469</v>
      </c>
    </row>
    <row r="72" spans="1:4" ht="24.95" customHeight="1">
      <c r="A72" s="244" t="s">
        <v>51</v>
      </c>
      <c r="B72" s="224"/>
      <c r="C72" s="297"/>
      <c r="D72" s="235"/>
    </row>
    <row r="73" spans="1:4" ht="24.95" customHeight="1">
      <c r="A73" s="238" t="s">
        <v>1335</v>
      </c>
      <c r="B73" s="239" t="s">
        <v>754</v>
      </c>
      <c r="C73" s="293">
        <v>2000</v>
      </c>
      <c r="D73" s="232" t="s">
        <v>469</v>
      </c>
    </row>
    <row r="74" spans="1:4" ht="24.95" customHeight="1">
      <c r="A74" s="301" t="s">
        <v>1336</v>
      </c>
      <c r="B74" s="224"/>
      <c r="C74" s="297"/>
      <c r="D74" s="235"/>
    </row>
    <row r="75" spans="1:4" ht="24.95" customHeight="1">
      <c r="A75" s="238" t="s">
        <v>1337</v>
      </c>
      <c r="B75" s="239" t="s">
        <v>754</v>
      </c>
      <c r="C75" s="293">
        <v>2000</v>
      </c>
      <c r="D75" s="232" t="s">
        <v>469</v>
      </c>
    </row>
    <row r="76" spans="1:4" ht="24.95" customHeight="1">
      <c r="A76" s="244" t="s">
        <v>1338</v>
      </c>
      <c r="B76" s="224"/>
      <c r="C76" s="297"/>
      <c r="D76" s="235"/>
    </row>
    <row r="77" spans="1:4" ht="24.95" customHeight="1">
      <c r="A77" s="246" t="s">
        <v>1212</v>
      </c>
      <c r="B77" s="245" t="s">
        <v>470</v>
      </c>
      <c r="C77" s="299">
        <f>SUM(C78)</f>
        <v>2000</v>
      </c>
      <c r="D77" s="246" t="s">
        <v>469</v>
      </c>
    </row>
    <row r="78" spans="1:4" ht="24.95" customHeight="1">
      <c r="A78" s="238" t="s">
        <v>1339</v>
      </c>
      <c r="B78" s="239" t="s">
        <v>754</v>
      </c>
      <c r="C78" s="293">
        <v>2000</v>
      </c>
      <c r="D78" s="232" t="s">
        <v>469</v>
      </c>
    </row>
    <row r="79" spans="1:4" ht="24.95" customHeight="1">
      <c r="A79" s="244" t="s">
        <v>1340</v>
      </c>
      <c r="B79" s="224"/>
      <c r="C79" s="224"/>
      <c r="D79" s="235"/>
    </row>
    <row r="80" spans="1:4" ht="23.25" customHeight="1">
      <c r="A80" s="126"/>
      <c r="B80" s="229"/>
      <c r="C80" s="229"/>
      <c r="D80" s="230"/>
    </row>
    <row r="81" spans="1:4" ht="24.95" customHeight="1">
      <c r="A81" s="422" t="s">
        <v>1038</v>
      </c>
      <c r="B81" s="423"/>
      <c r="C81" s="423"/>
      <c r="D81" s="424"/>
    </row>
    <row r="82" spans="1:4" ht="18.75" customHeight="1">
      <c r="A82" s="230"/>
      <c r="B82" s="229"/>
      <c r="C82" s="229"/>
      <c r="D82" s="230"/>
    </row>
    <row r="83" spans="1:4" ht="24.95" customHeight="1">
      <c r="A83" s="91" t="s">
        <v>63</v>
      </c>
      <c r="B83" s="225" t="s">
        <v>470</v>
      </c>
      <c r="C83" s="300">
        <f>SUM(C84:C101)</f>
        <v>11284000</v>
      </c>
      <c r="D83" s="248" t="s">
        <v>469</v>
      </c>
    </row>
    <row r="84" spans="1:4" ht="24.95" customHeight="1">
      <c r="A84" s="238" t="s">
        <v>1341</v>
      </c>
      <c r="B84" s="239" t="s">
        <v>754</v>
      </c>
      <c r="C84" s="293">
        <v>8000000</v>
      </c>
      <c r="D84" s="232" t="s">
        <v>469</v>
      </c>
    </row>
    <row r="85" spans="1:4" ht="24.95" customHeight="1">
      <c r="A85" s="244" t="s">
        <v>1342</v>
      </c>
      <c r="B85" s="224"/>
      <c r="C85" s="297"/>
      <c r="D85" s="235"/>
    </row>
    <row r="86" spans="1:4" ht="24.95" customHeight="1">
      <c r="A86" s="238" t="s">
        <v>1343</v>
      </c>
      <c r="B86" s="239" t="s">
        <v>754</v>
      </c>
      <c r="C86" s="293">
        <v>1210000</v>
      </c>
      <c r="D86" s="232" t="s">
        <v>469</v>
      </c>
    </row>
    <row r="87" spans="1:4" ht="24.95" customHeight="1">
      <c r="A87" s="244" t="s">
        <v>1344</v>
      </c>
      <c r="B87" s="224"/>
      <c r="C87" s="297"/>
      <c r="D87" s="235"/>
    </row>
    <row r="88" spans="1:4" ht="24.95" customHeight="1">
      <c r="A88" s="238" t="s">
        <v>1345</v>
      </c>
      <c r="B88" s="239" t="s">
        <v>754</v>
      </c>
      <c r="C88" s="293">
        <v>0</v>
      </c>
      <c r="D88" s="232" t="s">
        <v>469</v>
      </c>
    </row>
    <row r="89" spans="1:4" ht="24.95" customHeight="1">
      <c r="A89" s="244" t="s">
        <v>1347</v>
      </c>
      <c r="B89" s="224"/>
      <c r="C89" s="297"/>
      <c r="D89" s="235"/>
    </row>
    <row r="90" spans="1:4" ht="24.95" customHeight="1">
      <c r="A90" s="238" t="s">
        <v>1348</v>
      </c>
      <c r="B90" s="239" t="s">
        <v>754</v>
      </c>
      <c r="C90" s="293">
        <v>700000</v>
      </c>
      <c r="D90" s="232" t="s">
        <v>469</v>
      </c>
    </row>
    <row r="91" spans="1:4" ht="24.95" customHeight="1">
      <c r="A91" s="244" t="s">
        <v>1342</v>
      </c>
      <c r="B91" s="224"/>
      <c r="C91" s="297"/>
      <c r="D91" s="235"/>
    </row>
    <row r="92" spans="1:4" ht="24.95" customHeight="1">
      <c r="A92" s="238" t="s">
        <v>1349</v>
      </c>
      <c r="B92" s="239" t="s">
        <v>754</v>
      </c>
      <c r="C92" s="293">
        <v>1300000</v>
      </c>
      <c r="D92" s="232" t="s">
        <v>469</v>
      </c>
    </row>
    <row r="93" spans="1:4" ht="24.95" customHeight="1">
      <c r="A93" s="244" t="s">
        <v>1342</v>
      </c>
      <c r="B93" s="224"/>
      <c r="C93" s="297"/>
      <c r="D93" s="235"/>
    </row>
    <row r="94" spans="1:4" ht="24.95" customHeight="1">
      <c r="A94" s="238" t="s">
        <v>1350</v>
      </c>
      <c r="B94" s="239" t="s">
        <v>754</v>
      </c>
      <c r="C94" s="293">
        <v>20000</v>
      </c>
      <c r="D94" s="232" t="s">
        <v>469</v>
      </c>
    </row>
    <row r="95" spans="1:4" ht="24.95" customHeight="1">
      <c r="A95" s="244" t="s">
        <v>52</v>
      </c>
      <c r="B95" s="224"/>
      <c r="C95" s="224"/>
      <c r="D95" s="235"/>
    </row>
    <row r="96" spans="1:4" ht="36" customHeight="1">
      <c r="A96" s="386" t="s">
        <v>457</v>
      </c>
      <c r="B96" s="420"/>
      <c r="C96" s="420"/>
      <c r="D96" s="420"/>
    </row>
    <row r="97" spans="1:4" ht="24.95" customHeight="1">
      <c r="A97" s="238" t="s">
        <v>1351</v>
      </c>
      <c r="B97" s="239" t="s">
        <v>754</v>
      </c>
      <c r="C97" s="293">
        <v>47000</v>
      </c>
      <c r="D97" s="232" t="s">
        <v>469</v>
      </c>
    </row>
    <row r="98" spans="1:4" ht="24.95" customHeight="1">
      <c r="A98" s="244" t="s">
        <v>31</v>
      </c>
      <c r="B98" s="224"/>
      <c r="C98" s="297"/>
      <c r="D98" s="235"/>
    </row>
    <row r="99" spans="1:4" ht="24.95" customHeight="1">
      <c r="A99" s="238" t="s">
        <v>32</v>
      </c>
      <c r="B99" s="239" t="s">
        <v>754</v>
      </c>
      <c r="C99" s="293">
        <v>7000</v>
      </c>
      <c r="D99" s="232" t="s">
        <v>469</v>
      </c>
    </row>
    <row r="100" spans="1:4" ht="24.95" customHeight="1">
      <c r="A100" s="244" t="s">
        <v>1342</v>
      </c>
      <c r="B100" s="224"/>
      <c r="C100" s="297"/>
      <c r="D100" s="235"/>
    </row>
    <row r="101" spans="1:4" ht="24.95" customHeight="1">
      <c r="A101" s="238" t="s">
        <v>1346</v>
      </c>
      <c r="B101" s="239" t="s">
        <v>754</v>
      </c>
      <c r="C101" s="293">
        <v>0</v>
      </c>
      <c r="D101" s="232" t="s">
        <v>469</v>
      </c>
    </row>
    <row r="102" spans="1:4" ht="24.95" customHeight="1">
      <c r="A102" s="244" t="s">
        <v>1347</v>
      </c>
      <c r="B102" s="224"/>
      <c r="C102" s="224"/>
      <c r="D102" s="235"/>
    </row>
    <row r="103" spans="1:4" ht="17.25" customHeight="1">
      <c r="A103" s="237"/>
      <c r="B103" s="228"/>
      <c r="C103" s="228"/>
      <c r="D103" s="237"/>
    </row>
    <row r="104" spans="1:4" ht="24.95" customHeight="1">
      <c r="A104" s="421" t="s">
        <v>64</v>
      </c>
      <c r="B104" s="421"/>
      <c r="C104" s="421"/>
      <c r="D104" s="421"/>
    </row>
    <row r="105" spans="1:4" ht="15.75" customHeight="1">
      <c r="A105" s="236"/>
      <c r="B105" s="227"/>
      <c r="C105" s="227"/>
      <c r="D105" s="236"/>
    </row>
    <row r="106" spans="1:4" ht="24.95" customHeight="1">
      <c r="A106" s="97" t="s">
        <v>65</v>
      </c>
      <c r="B106" s="215" t="s">
        <v>470</v>
      </c>
      <c r="C106" s="299">
        <f>SUM(C107)</f>
        <v>8550000</v>
      </c>
      <c r="D106" s="179" t="s">
        <v>469</v>
      </c>
    </row>
    <row r="107" spans="1:4" ht="24.95" customHeight="1">
      <c r="A107" s="238" t="s">
        <v>33</v>
      </c>
      <c r="B107" s="242" t="s">
        <v>754</v>
      </c>
      <c r="C107" s="293">
        <v>8550000</v>
      </c>
      <c r="D107" s="234" t="s">
        <v>469</v>
      </c>
    </row>
    <row r="108" spans="1:4" ht="24.95" customHeight="1">
      <c r="A108" s="246" t="s">
        <v>34</v>
      </c>
      <c r="B108" s="242"/>
      <c r="C108" s="298"/>
      <c r="D108" s="234"/>
    </row>
    <row r="109" spans="1:4" ht="24.95" customHeight="1">
      <c r="A109" s="244" t="s">
        <v>31</v>
      </c>
      <c r="B109" s="224"/>
      <c r="C109" s="224"/>
      <c r="D109" s="235"/>
    </row>
    <row r="110" spans="1:4">
      <c r="A110" s="37"/>
      <c r="B110" s="37"/>
      <c r="C110" s="37"/>
      <c r="D110" s="39"/>
    </row>
  </sheetData>
  <mergeCells count="11">
    <mergeCell ref="A9:C9"/>
    <mergeCell ref="A1:D1"/>
    <mergeCell ref="A96:D96"/>
    <mergeCell ref="A104:D104"/>
    <mergeCell ref="A81:D81"/>
    <mergeCell ref="A2:D2"/>
    <mergeCell ref="A3:D3"/>
    <mergeCell ref="A4:D4"/>
    <mergeCell ref="A5:D5"/>
    <mergeCell ref="A34:D34"/>
    <mergeCell ref="A65:D65"/>
  </mergeCells>
  <phoneticPr fontId="3" type="noConversion"/>
  <pageMargins left="1.05" right="0.15748031496062992" top="0.38" bottom="0.19685039370078741" header="0.16" footer="0.27"/>
  <pageSetup paperSize="9" orientation="portrait" r:id="rId1"/>
  <headerFooter alignWithMargins="0"/>
  <rowBreaks count="3" manualBreakCount="3">
    <brk id="33" max="3" man="1"/>
    <brk id="64" max="3" man="1"/>
    <brk id="95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12</vt:i4>
      </vt:variant>
      <vt:variant>
        <vt:lpstr>ช่วงที่มีชื่อ</vt:lpstr>
      </vt:variant>
      <vt:variant>
        <vt:i4>13</vt:i4>
      </vt:variant>
    </vt:vector>
  </HeadingPairs>
  <TitlesOfParts>
    <vt:vector size="25" baseType="lpstr">
      <vt:lpstr>ปกข้อบัญญัติ</vt:lpstr>
      <vt:lpstr>สารบัญ</vt:lpstr>
      <vt:lpstr>ส่วนที่ 1</vt:lpstr>
      <vt:lpstr>คำแถลง</vt:lpstr>
      <vt:lpstr>ส่วนที่ 2บันทึกหลักการและเหตุผล</vt:lpstr>
      <vt:lpstr>ส่วนที่2 รายจ่ายตามงาน </vt:lpstr>
      <vt:lpstr>ส่วนที่ 2 ข้อบัญญัติงบประมาณราย</vt:lpstr>
      <vt:lpstr>ส่วนที่ 2 รายงานประมาณการรายรับ</vt:lpstr>
      <vt:lpstr>ส่วนที่ 2 รายละเอียดประมาณรับ</vt:lpstr>
      <vt:lpstr>ประมาณการรายจ่าย </vt:lpstr>
      <vt:lpstr> รายละเอียดประมาณการรายจ่าย</vt:lpstr>
      <vt:lpstr>รายจ่ายตามแผนงาน</vt:lpstr>
      <vt:lpstr>' รายละเอียดประมาณการรายจ่าย'!Print_Area</vt:lpstr>
      <vt:lpstr>คำแถลง!Print_Area</vt:lpstr>
      <vt:lpstr>'ประมาณการรายจ่าย '!Print_Area</vt:lpstr>
      <vt:lpstr>รายจ่ายตามแผนงาน!Print_Area</vt:lpstr>
      <vt:lpstr>'ส่วนที่ 2 ข้อบัญญัติงบประมาณราย'!Print_Area</vt:lpstr>
      <vt:lpstr>'ส่วนที่ 2 รายงานประมาณการรายรับ'!Print_Area</vt:lpstr>
      <vt:lpstr>'ส่วนที่ 2 รายละเอียดประมาณรับ'!Print_Area</vt:lpstr>
      <vt:lpstr>'ส่วนที่ 2บันทึกหลักการและเหตุผล'!Print_Area</vt:lpstr>
      <vt:lpstr>'ส่วนที่2 รายจ่ายตามงาน '!Print_Area</vt:lpstr>
      <vt:lpstr>สารบัญ!Print_Area</vt:lpstr>
      <vt:lpstr>'ประมาณการรายจ่าย '!Print_Titles</vt:lpstr>
      <vt:lpstr>รายจ่ายตามแผนงาน!Print_Titles</vt:lpstr>
      <vt:lpstr>'ส่วนที่ 2 รายงานประมาณการรายรับ'!Print_Titles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nnoii</cp:lastModifiedBy>
  <cp:lastPrinted>2013-09-25T08:30:09Z</cp:lastPrinted>
  <dcterms:created xsi:type="dcterms:W3CDTF">2001-12-31T17:10:04Z</dcterms:created>
  <dcterms:modified xsi:type="dcterms:W3CDTF">2014-05-07T18:41:23Z</dcterms:modified>
</cp:coreProperties>
</file>